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170518tol_HASZNKONYVTAR\Gazdálkodás 1992-től\2_Költségvetések, gazd. besz. 2007-től\Költségvetések 2007-től\"/>
    </mc:Choice>
  </mc:AlternateContent>
  <bookViews>
    <workbookView xWindow="0" yWindow="0" windowWidth="30720" windowHeight="13140"/>
  </bookViews>
  <sheets>
    <sheet name="Költségvetés 2022." sheetId="1" r:id="rId1"/>
    <sheet name="Összesített adatok 2022." sheetId="2" r:id="rId2"/>
  </sheets>
  <externalReferences>
    <externalReference r:id="rId3"/>
  </externalReferences>
  <definedNames>
    <definedName name="_xlnm.Print_Titles" localSheetId="0">'Költségvetés 2022.'!$1:$7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K103" i="1" l="1"/>
  <c r="K86" i="1"/>
  <c r="K72" i="1"/>
  <c r="J8" i="1"/>
  <c r="J9" i="1"/>
  <c r="J10" i="1"/>
  <c r="J11" i="1"/>
  <c r="J12" i="1"/>
  <c r="J13" i="1"/>
  <c r="J16" i="1"/>
  <c r="J17" i="1"/>
  <c r="J18" i="1"/>
  <c r="J19" i="1"/>
  <c r="J20" i="1"/>
  <c r="J21" i="1"/>
  <c r="J23" i="1"/>
  <c r="K82" i="1" l="1"/>
  <c r="K65" i="1"/>
  <c r="K24" i="1"/>
  <c r="K140" i="1" l="1"/>
  <c r="K122" i="1"/>
  <c r="K123" i="1" s="1"/>
  <c r="K144" i="1" s="1"/>
  <c r="K109" i="1" l="1"/>
  <c r="F29" i="2"/>
  <c r="F26" i="2"/>
  <c r="J140" i="1"/>
  <c r="J34" i="1" l="1"/>
  <c r="J62" i="1"/>
  <c r="J61" i="1"/>
  <c r="I62" i="1"/>
  <c r="I61" i="1"/>
  <c r="C143" i="1" l="1"/>
  <c r="C140" i="1"/>
  <c r="C122" i="1"/>
  <c r="C123" i="1" s="1"/>
  <c r="C107" i="1"/>
  <c r="C105" i="1"/>
  <c r="C103" i="1"/>
  <c r="C89" i="1"/>
  <c r="C85" i="1"/>
  <c r="C82" i="1"/>
  <c r="C78" i="1"/>
  <c r="C71" i="1"/>
  <c r="C65" i="1"/>
  <c r="C24" i="1"/>
  <c r="C144" i="1" l="1"/>
  <c r="C86" i="1"/>
  <c r="C108" i="1"/>
  <c r="C72" i="1"/>
  <c r="C90" i="1" l="1"/>
  <c r="C109" i="1" s="1"/>
  <c r="F33" i="2"/>
  <c r="F13" i="2" l="1"/>
  <c r="F16" i="2"/>
  <c r="F15" i="2"/>
  <c r="F14" i="2"/>
  <c r="F18" i="2"/>
  <c r="F17" i="2"/>
  <c r="F8" i="2" l="1"/>
  <c r="G130" i="1" l="1"/>
  <c r="N11" i="2"/>
  <c r="N34" i="2"/>
  <c r="H46" i="1"/>
  <c r="I46" i="1" s="1"/>
  <c r="J46" i="1" l="1"/>
  <c r="N15" i="2"/>
  <c r="L15" i="2"/>
  <c r="J15" i="2"/>
  <c r="H15" i="2"/>
  <c r="P34" i="2"/>
  <c r="P33" i="2"/>
  <c r="P29" i="2"/>
  <c r="P28" i="2"/>
  <c r="P27" i="2"/>
  <c r="P26" i="2"/>
  <c r="P25" i="2"/>
  <c r="P24" i="2"/>
  <c r="P23" i="2"/>
  <c r="N33" i="2"/>
  <c r="N29" i="2"/>
  <c r="N28" i="2"/>
  <c r="N27" i="2"/>
  <c r="N26" i="2"/>
  <c r="N25" i="2"/>
  <c r="N24" i="2"/>
  <c r="N23" i="2"/>
  <c r="L34" i="2"/>
  <c r="L33" i="2"/>
  <c r="L29" i="2"/>
  <c r="L28" i="2"/>
  <c r="L27" i="2"/>
  <c r="L26" i="2"/>
  <c r="L25" i="2"/>
  <c r="L24" i="2"/>
  <c r="L23" i="2"/>
  <c r="H34" i="2"/>
  <c r="J34" i="2" s="1"/>
  <c r="H33" i="2"/>
  <c r="H29" i="2"/>
  <c r="H28" i="2"/>
  <c r="H27" i="2"/>
  <c r="H26" i="2"/>
  <c r="J26" i="2" s="1"/>
  <c r="H25" i="2"/>
  <c r="H24" i="2"/>
  <c r="H23" i="2"/>
  <c r="J23" i="2" s="1"/>
  <c r="F28" i="2"/>
  <c r="F27" i="2"/>
  <c r="F24" i="2"/>
  <c r="F25" i="2"/>
  <c r="F23" i="2"/>
  <c r="H55" i="1"/>
  <c r="J55" i="1" s="1"/>
  <c r="G24" i="1"/>
  <c r="P22" i="2" s="1"/>
  <c r="F24" i="1"/>
  <c r="N22" i="2" s="1"/>
  <c r="E24" i="1"/>
  <c r="L22" i="2" s="1"/>
  <c r="D24" i="1"/>
  <c r="H22" i="2" s="1"/>
  <c r="F22" i="2"/>
  <c r="H10" i="1"/>
  <c r="H8" i="1"/>
  <c r="Q27" i="2" l="1"/>
  <c r="Q28" i="2"/>
  <c r="Q24" i="2"/>
  <c r="Q25" i="2"/>
  <c r="Q29" i="2"/>
  <c r="J27" i="2"/>
  <c r="Q26" i="2"/>
  <c r="Q33" i="2"/>
  <c r="Q34" i="2"/>
  <c r="Q23" i="2"/>
  <c r="Q22" i="2"/>
  <c r="J22" i="2"/>
  <c r="J24" i="2"/>
  <c r="J28" i="2"/>
  <c r="J25" i="2"/>
  <c r="J29" i="2"/>
  <c r="J33" i="2"/>
  <c r="I55" i="1"/>
  <c r="I10" i="1"/>
  <c r="I8" i="1"/>
  <c r="H17" i="2" l="1"/>
  <c r="H9" i="1" l="1"/>
  <c r="I9" i="1" l="1"/>
  <c r="F140" i="1"/>
  <c r="D140" i="1"/>
  <c r="F78" i="1"/>
  <c r="H77" i="1"/>
  <c r="J77" i="1" s="1"/>
  <c r="I77" i="1" l="1"/>
  <c r="J143" i="1"/>
  <c r="J122" i="1"/>
  <c r="J123" i="1" s="1"/>
  <c r="O15" i="2"/>
  <c r="G128" i="1"/>
  <c r="H128" i="1" s="1"/>
  <c r="H38" i="1"/>
  <c r="I38" i="1" s="1"/>
  <c r="H16" i="1"/>
  <c r="H47" i="1"/>
  <c r="J47" i="1" s="1"/>
  <c r="H41" i="1"/>
  <c r="J41" i="1" s="1"/>
  <c r="N9" i="2"/>
  <c r="N7" i="2"/>
  <c r="N6" i="2"/>
  <c r="N5" i="2"/>
  <c r="N4" i="2"/>
  <c r="L18" i="2"/>
  <c r="L17" i="2"/>
  <c r="L16" i="2"/>
  <c r="L14" i="2"/>
  <c r="L13" i="2"/>
  <c r="L12" i="2"/>
  <c r="L11" i="2"/>
  <c r="L10" i="2"/>
  <c r="L9" i="2"/>
  <c r="L8" i="2"/>
  <c r="L7" i="2"/>
  <c r="L6" i="2"/>
  <c r="J18" i="2"/>
  <c r="H18" i="2"/>
  <c r="F32" i="2"/>
  <c r="N13" i="2"/>
  <c r="N18" i="2"/>
  <c r="J17" i="2"/>
  <c r="J16" i="2"/>
  <c r="H16" i="2"/>
  <c r="N14" i="2"/>
  <c r="J14" i="2"/>
  <c r="H14" i="2"/>
  <c r="J13" i="2"/>
  <c r="H13" i="2"/>
  <c r="N12" i="2"/>
  <c r="J12" i="2"/>
  <c r="H12" i="2"/>
  <c r="J11" i="2"/>
  <c r="H11" i="2"/>
  <c r="N10" i="2"/>
  <c r="J10" i="2"/>
  <c r="H10" i="2"/>
  <c r="J9" i="2"/>
  <c r="H9" i="2"/>
  <c r="J8" i="2"/>
  <c r="H8" i="2"/>
  <c r="N8" i="2"/>
  <c r="J7" i="2"/>
  <c r="J6" i="2"/>
  <c r="H6" i="2"/>
  <c r="F6" i="2"/>
  <c r="H7" i="2"/>
  <c r="F12" i="2"/>
  <c r="F11" i="2"/>
  <c r="F10" i="2"/>
  <c r="F9" i="2"/>
  <c r="F7" i="2"/>
  <c r="L5" i="2"/>
  <c r="J5" i="2"/>
  <c r="H5" i="2"/>
  <c r="J4" i="2"/>
  <c r="H4" i="2"/>
  <c r="F5" i="2"/>
  <c r="L4" i="2"/>
  <c r="F4" i="2"/>
  <c r="H96" i="1"/>
  <c r="I96" i="1" s="1"/>
  <c r="H50" i="1"/>
  <c r="J50" i="1" s="1"/>
  <c r="G142" i="1"/>
  <c r="H142" i="1" s="1"/>
  <c r="F143" i="1"/>
  <c r="E143" i="1"/>
  <c r="D143" i="1"/>
  <c r="G118" i="1"/>
  <c r="H118" i="1" s="1"/>
  <c r="F71" i="1"/>
  <c r="N30" i="2" s="1"/>
  <c r="F30" i="2"/>
  <c r="H66" i="1"/>
  <c r="J66" i="1" s="1"/>
  <c r="H45" i="1"/>
  <c r="H39" i="1"/>
  <c r="I39" i="1" s="1"/>
  <c r="H23" i="1"/>
  <c r="H20" i="1"/>
  <c r="G141" i="1"/>
  <c r="G138" i="1"/>
  <c r="G137" i="1"/>
  <c r="H137" i="1" s="1"/>
  <c r="G136" i="1"/>
  <c r="H136" i="1" s="1"/>
  <c r="G135" i="1"/>
  <c r="G134" i="1"/>
  <c r="H134" i="1" s="1"/>
  <c r="G133" i="1"/>
  <c r="H133" i="1" s="1"/>
  <c r="G132" i="1"/>
  <c r="G131" i="1"/>
  <c r="H131" i="1" s="1"/>
  <c r="H130" i="1"/>
  <c r="G129" i="1"/>
  <c r="H129" i="1" s="1"/>
  <c r="G127" i="1"/>
  <c r="H127" i="1" s="1"/>
  <c r="G126" i="1"/>
  <c r="H126" i="1" s="1"/>
  <c r="G125" i="1"/>
  <c r="N17" i="2" s="1"/>
  <c r="G124" i="1"/>
  <c r="G121" i="1"/>
  <c r="H121" i="1" s="1"/>
  <c r="G120" i="1"/>
  <c r="H120" i="1" s="1"/>
  <c r="G119" i="1"/>
  <c r="H119" i="1" s="1"/>
  <c r="G117" i="1"/>
  <c r="H117" i="1" s="1"/>
  <c r="G116" i="1"/>
  <c r="H116" i="1" s="1"/>
  <c r="G115" i="1"/>
  <c r="H115" i="1" s="1"/>
  <c r="G114" i="1"/>
  <c r="H114" i="1" s="1"/>
  <c r="E140" i="1"/>
  <c r="F122" i="1"/>
  <c r="F123" i="1" s="1"/>
  <c r="E122" i="1"/>
  <c r="E123" i="1" s="1"/>
  <c r="D122" i="1"/>
  <c r="D123" i="1" s="1"/>
  <c r="G82" i="1"/>
  <c r="F82" i="1"/>
  <c r="E82" i="1"/>
  <c r="D82" i="1"/>
  <c r="G89" i="1"/>
  <c r="P32" i="2" s="1"/>
  <c r="F89" i="1"/>
  <c r="N32" i="2" s="1"/>
  <c r="E89" i="1"/>
  <c r="L32" i="2" s="1"/>
  <c r="D89" i="1"/>
  <c r="H32" i="2" s="1"/>
  <c r="J102" i="1"/>
  <c r="J101" i="1"/>
  <c r="J100" i="1"/>
  <c r="J76" i="1"/>
  <c r="J74" i="1"/>
  <c r="I102" i="1"/>
  <c r="I101" i="1"/>
  <c r="I100" i="1"/>
  <c r="H106" i="1"/>
  <c r="H104" i="1"/>
  <c r="I104" i="1" s="1"/>
  <c r="H99" i="1"/>
  <c r="H98" i="1"/>
  <c r="H95" i="1"/>
  <c r="I95" i="1" s="1"/>
  <c r="H94" i="1"/>
  <c r="J94" i="1" s="1"/>
  <c r="H93" i="1"/>
  <c r="J93" i="1" s="1"/>
  <c r="H92" i="1"/>
  <c r="H91" i="1"/>
  <c r="J91" i="1" s="1"/>
  <c r="H88" i="1"/>
  <c r="J88" i="1" s="1"/>
  <c r="H87" i="1"/>
  <c r="J87" i="1" s="1"/>
  <c r="H84" i="1"/>
  <c r="I84" i="1" s="1"/>
  <c r="H83" i="1"/>
  <c r="I83" i="1" s="1"/>
  <c r="H81" i="1"/>
  <c r="I81" i="1" s="1"/>
  <c r="H80" i="1"/>
  <c r="J80" i="1" s="1"/>
  <c r="H79" i="1"/>
  <c r="I79" i="1" s="1"/>
  <c r="I76" i="1"/>
  <c r="H75" i="1"/>
  <c r="I75" i="1" s="1"/>
  <c r="I74" i="1"/>
  <c r="H73" i="1"/>
  <c r="H70" i="1"/>
  <c r="J70" i="1" s="1"/>
  <c r="H69" i="1"/>
  <c r="H68" i="1"/>
  <c r="I68" i="1" s="1"/>
  <c r="H67" i="1"/>
  <c r="I67" i="1" s="1"/>
  <c r="H64" i="1"/>
  <c r="I64" i="1" s="1"/>
  <c r="H63" i="1"/>
  <c r="H60" i="1"/>
  <c r="J60" i="1" s="1"/>
  <c r="H59" i="1"/>
  <c r="H58" i="1"/>
  <c r="J58" i="1" s="1"/>
  <c r="H57" i="1"/>
  <c r="H56" i="1"/>
  <c r="J56" i="1" s="1"/>
  <c r="H54" i="1"/>
  <c r="H53" i="1"/>
  <c r="J53" i="1" s="1"/>
  <c r="H52" i="1"/>
  <c r="I52" i="1" s="1"/>
  <c r="H51" i="1"/>
  <c r="J51" i="1" s="1"/>
  <c r="H49" i="1"/>
  <c r="H48" i="1"/>
  <c r="J48" i="1" s="1"/>
  <c r="H44" i="1"/>
  <c r="H43" i="1"/>
  <c r="I43" i="1" s="1"/>
  <c r="H42" i="1"/>
  <c r="J42" i="1" s="1"/>
  <c r="H40" i="1"/>
  <c r="J40" i="1" s="1"/>
  <c r="H37" i="1"/>
  <c r="H36" i="1"/>
  <c r="J36" i="1" s="1"/>
  <c r="H33" i="1"/>
  <c r="H32" i="1"/>
  <c r="J32" i="1" s="1"/>
  <c r="H31" i="1"/>
  <c r="H30" i="1"/>
  <c r="I30" i="1" s="1"/>
  <c r="H29" i="1"/>
  <c r="H28" i="1"/>
  <c r="J28" i="1" s="1"/>
  <c r="H27" i="1"/>
  <c r="I27" i="1" s="1"/>
  <c r="H26" i="1"/>
  <c r="I26" i="1" s="1"/>
  <c r="H25" i="1"/>
  <c r="H21" i="1"/>
  <c r="H19" i="1"/>
  <c r="H18" i="1"/>
  <c r="H17" i="1"/>
  <c r="H15" i="1"/>
  <c r="I15" i="1" s="1"/>
  <c r="H14" i="1"/>
  <c r="I14" i="1" s="1"/>
  <c r="H13" i="1"/>
  <c r="H12" i="1"/>
  <c r="H11" i="1"/>
  <c r="G78" i="1"/>
  <c r="E78" i="1"/>
  <c r="L31" i="2" s="1"/>
  <c r="D78" i="1"/>
  <c r="G65" i="1"/>
  <c r="F65" i="1"/>
  <c r="E65" i="1"/>
  <c r="D65" i="1"/>
  <c r="G107" i="1"/>
  <c r="F107" i="1"/>
  <c r="E107" i="1"/>
  <c r="D107" i="1"/>
  <c r="G105" i="1"/>
  <c r="F105" i="1"/>
  <c r="E105" i="1"/>
  <c r="D105" i="1"/>
  <c r="G103" i="1"/>
  <c r="F103" i="1"/>
  <c r="E103" i="1"/>
  <c r="D103" i="1"/>
  <c r="G85" i="1"/>
  <c r="F85" i="1"/>
  <c r="G71" i="1"/>
  <c r="P30" i="2" s="1"/>
  <c r="E71" i="1"/>
  <c r="L30" i="2" s="1"/>
  <c r="D71" i="1"/>
  <c r="H30" i="2" s="1"/>
  <c r="F153" i="1"/>
  <c r="E153" i="1"/>
  <c r="D153" i="1"/>
  <c r="C153" i="1"/>
  <c r="H31" i="2" l="1"/>
  <c r="H35" i="2" s="1"/>
  <c r="F19" i="2"/>
  <c r="F31" i="2"/>
  <c r="F35" i="2" s="1"/>
  <c r="N31" i="2"/>
  <c r="Q30" i="2"/>
  <c r="J30" i="2"/>
  <c r="I98" i="1"/>
  <c r="J98" i="1"/>
  <c r="Q32" i="2"/>
  <c r="J32" i="2"/>
  <c r="P31" i="2"/>
  <c r="P35" i="2" s="1"/>
  <c r="I88" i="1"/>
  <c r="I94" i="1"/>
  <c r="I91" i="1"/>
  <c r="J84" i="1"/>
  <c r="J81" i="1"/>
  <c r="J64" i="1"/>
  <c r="I41" i="1"/>
  <c r="E144" i="1"/>
  <c r="H24" i="1"/>
  <c r="I24" i="1" s="1"/>
  <c r="I56" i="1"/>
  <c r="J83" i="1"/>
  <c r="I87" i="1"/>
  <c r="I93" i="1"/>
  <c r="J95" i="1"/>
  <c r="J104" i="1"/>
  <c r="I51" i="1"/>
  <c r="H135" i="1"/>
  <c r="G140" i="1"/>
  <c r="H140" i="1" s="1"/>
  <c r="O7" i="2"/>
  <c r="I80" i="1"/>
  <c r="J79" i="1"/>
  <c r="H89" i="1"/>
  <c r="J89" i="1" s="1"/>
  <c r="Q9" i="2"/>
  <c r="I70" i="1"/>
  <c r="I50" i="1"/>
  <c r="I60" i="1"/>
  <c r="I53" i="1"/>
  <c r="I32" i="1"/>
  <c r="I20" i="1"/>
  <c r="J15" i="1"/>
  <c r="J38" i="1"/>
  <c r="H82" i="1"/>
  <c r="J82" i="1" s="1"/>
  <c r="Q4" i="2"/>
  <c r="O6" i="2"/>
  <c r="S29" i="2"/>
  <c r="O11" i="2"/>
  <c r="I47" i="1"/>
  <c r="I21" i="1"/>
  <c r="F108" i="1"/>
  <c r="F144" i="1"/>
  <c r="Q17" i="2"/>
  <c r="O4" i="2"/>
  <c r="O14" i="2"/>
  <c r="J43" i="1"/>
  <c r="I40" i="1"/>
  <c r="S33" i="2"/>
  <c r="I42" i="1"/>
  <c r="O16" i="2"/>
  <c r="Q13" i="2"/>
  <c r="J68" i="1"/>
  <c r="I18" i="1"/>
  <c r="I16" i="1"/>
  <c r="J14" i="1"/>
  <c r="I66" i="1"/>
  <c r="Q5" i="2"/>
  <c r="Q6" i="2"/>
  <c r="O8" i="2"/>
  <c r="Q11" i="2"/>
  <c r="I28" i="1"/>
  <c r="F72" i="1"/>
  <c r="I11" i="1"/>
  <c r="S23" i="2"/>
  <c r="H65" i="1"/>
  <c r="O5" i="2"/>
  <c r="J52" i="1"/>
  <c r="H71" i="1"/>
  <c r="H107" i="1"/>
  <c r="J107" i="1" s="1"/>
  <c r="E86" i="1"/>
  <c r="D144" i="1"/>
  <c r="I48" i="1"/>
  <c r="H125" i="1"/>
  <c r="I58" i="1"/>
  <c r="D86" i="1"/>
  <c r="J75" i="1"/>
  <c r="Q16" i="2"/>
  <c r="J27" i="1"/>
  <c r="J39" i="1"/>
  <c r="O13" i="2"/>
  <c r="G86" i="1"/>
  <c r="H105" i="1"/>
  <c r="J105" i="1" s="1"/>
  <c r="I36" i="1"/>
  <c r="J30" i="1"/>
  <c r="G108" i="1"/>
  <c r="I13" i="1"/>
  <c r="J96" i="1"/>
  <c r="J19" i="2"/>
  <c r="S25" i="2"/>
  <c r="S26" i="2"/>
  <c r="S32" i="2"/>
  <c r="J26" i="1"/>
  <c r="J144" i="1"/>
  <c r="J69" i="1"/>
  <c r="I69" i="1"/>
  <c r="I17" i="1"/>
  <c r="J29" i="1"/>
  <c r="I29" i="1"/>
  <c r="D72" i="1"/>
  <c r="Q14" i="2"/>
  <c r="Q7" i="2"/>
  <c r="H19" i="2"/>
  <c r="O9" i="2"/>
  <c r="O10" i="2"/>
  <c r="Q10" i="2"/>
  <c r="Q12" i="2"/>
  <c r="O12" i="2"/>
  <c r="S34" i="2"/>
  <c r="S24" i="2"/>
  <c r="L35" i="2"/>
  <c r="S30" i="2"/>
  <c r="S28" i="2"/>
  <c r="Q18" i="2"/>
  <c r="O18" i="2"/>
  <c r="Q8" i="2"/>
  <c r="L19" i="2"/>
  <c r="O17" i="2"/>
  <c r="N19" i="2"/>
  <c r="J44" i="1"/>
  <c r="I44" i="1"/>
  <c r="H124" i="1"/>
  <c r="G72" i="1"/>
  <c r="I12" i="1"/>
  <c r="J92" i="1"/>
  <c r="I92" i="1"/>
  <c r="J67" i="1"/>
  <c r="G122" i="1"/>
  <c r="D108" i="1"/>
  <c r="H103" i="1"/>
  <c r="J63" i="1"/>
  <c r="I63" i="1"/>
  <c r="J106" i="1"/>
  <c r="I106" i="1"/>
  <c r="I23" i="1"/>
  <c r="J57" i="1"/>
  <c r="I57" i="1"/>
  <c r="J25" i="1"/>
  <c r="I25" i="1"/>
  <c r="J33" i="1"/>
  <c r="I33" i="1"/>
  <c r="I54" i="1"/>
  <c r="J54" i="1"/>
  <c r="H85" i="1"/>
  <c r="F86" i="1"/>
  <c r="E108" i="1"/>
  <c r="E72" i="1"/>
  <c r="I19" i="1"/>
  <c r="J31" i="1"/>
  <c r="I31" i="1"/>
  <c r="J37" i="1"/>
  <c r="I37" i="1"/>
  <c r="J49" i="1"/>
  <c r="I49" i="1"/>
  <c r="I59" i="1"/>
  <c r="J59" i="1"/>
  <c r="J73" i="1"/>
  <c r="J78" i="1" s="1"/>
  <c r="I73" i="1"/>
  <c r="J99" i="1"/>
  <c r="I99" i="1"/>
  <c r="H141" i="1"/>
  <c r="G143" i="1"/>
  <c r="H143" i="1" s="1"/>
  <c r="J45" i="1"/>
  <c r="I45" i="1"/>
  <c r="H78" i="1"/>
  <c r="J103" i="1" l="1"/>
  <c r="J71" i="1"/>
  <c r="J65" i="1"/>
  <c r="J31" i="2"/>
  <c r="J35" i="2" s="1"/>
  <c r="S4" i="2"/>
  <c r="S31" i="2"/>
  <c r="N35" i="2"/>
  <c r="Q31" i="2"/>
  <c r="Q35" i="2" s="1"/>
  <c r="I71" i="1"/>
  <c r="E90" i="1"/>
  <c r="E109" i="1" s="1"/>
  <c r="J24" i="1"/>
  <c r="I105" i="1"/>
  <c r="I89" i="1"/>
  <c r="I82" i="1"/>
  <c r="S17" i="2"/>
  <c r="O19" i="2"/>
  <c r="I107" i="1"/>
  <c r="H86" i="1"/>
  <c r="I86" i="1" s="1"/>
  <c r="I65" i="1"/>
  <c r="F90" i="1"/>
  <c r="F109" i="1" s="1"/>
  <c r="G90" i="1"/>
  <c r="G109" i="1" s="1"/>
  <c r="S10" i="2"/>
  <c r="H108" i="1"/>
  <c r="S8" i="2"/>
  <c r="S18" i="2"/>
  <c r="H72" i="1"/>
  <c r="D90" i="1"/>
  <c r="D109" i="1" s="1"/>
  <c r="H122" i="1"/>
  <c r="G123" i="1"/>
  <c r="S11" i="2"/>
  <c r="Q19" i="2"/>
  <c r="S16" i="2"/>
  <c r="S14" i="2"/>
  <c r="S5" i="2"/>
  <c r="S6" i="2"/>
  <c r="S13" i="2"/>
  <c r="S12" i="2"/>
  <c r="I78" i="1"/>
  <c r="I85" i="1"/>
  <c r="J85" i="1"/>
  <c r="I103" i="1"/>
  <c r="S9" i="2"/>
  <c r="S7" i="2"/>
  <c r="S22" i="2"/>
  <c r="Q36" i="2" l="1"/>
  <c r="J86" i="1"/>
  <c r="H109" i="1"/>
  <c r="I109" i="1" s="1"/>
  <c r="T33" i="2"/>
  <c r="T25" i="2"/>
  <c r="T26" i="2"/>
  <c r="T29" i="2"/>
  <c r="T27" i="2"/>
  <c r="T31" i="2"/>
  <c r="T32" i="2"/>
  <c r="T28" i="2"/>
  <c r="T34" i="2"/>
  <c r="T30" i="2"/>
  <c r="T24" i="2"/>
  <c r="T23" i="2"/>
  <c r="S19" i="2"/>
  <c r="I108" i="1"/>
  <c r="J108" i="1"/>
  <c r="T22" i="2"/>
  <c r="I72" i="1"/>
  <c r="H90" i="1"/>
  <c r="J72" i="1"/>
  <c r="G144" i="1"/>
  <c r="H144" i="1" s="1"/>
  <c r="H123" i="1"/>
  <c r="J109" i="1" l="1"/>
  <c r="J90" i="1"/>
  <c r="I90" i="1"/>
</calcChain>
</file>

<file path=xl/comments1.xml><?xml version="1.0" encoding="utf-8"?>
<comments xmlns="http://schemas.openxmlformats.org/spreadsheetml/2006/main">
  <authors>
    <author>M.R.P.Sz. 001</author>
  </authors>
  <commentList>
    <comment ref="D25" authorId="0" shapeId="0">
      <text>
        <r>
          <rPr>
            <b/>
            <sz val="9"/>
            <color indexed="81"/>
            <rFont val="Segoe UI"/>
            <family val="2"/>
            <charset val="238"/>
          </rPr>
          <t>M.R.P.Sz. 001:</t>
        </r>
        <r>
          <rPr>
            <sz val="9"/>
            <color indexed="81"/>
            <rFont val="Segoe UI"/>
            <family val="2"/>
            <charset val="238"/>
          </rPr>
          <t xml:space="preserve">
75% alapcél, 25% váll.</t>
        </r>
      </text>
    </comment>
    <comment ref="D42" authorId="0" shapeId="0">
      <text>
        <r>
          <rPr>
            <b/>
            <sz val="9"/>
            <color indexed="81"/>
            <rFont val="Segoe UI"/>
            <family val="2"/>
            <charset val="238"/>
          </rPr>
          <t>M.R.P.Sz. 001:</t>
        </r>
        <r>
          <rPr>
            <sz val="9"/>
            <color indexed="81"/>
            <rFont val="Segoe UI"/>
            <family val="2"/>
            <charset val="238"/>
          </rPr>
          <t xml:space="preserve">
75% alapcél, 25% váll.</t>
        </r>
      </text>
    </comment>
    <comment ref="B129" authorId="0" shapeId="0">
      <text>
        <r>
          <rPr>
            <b/>
            <sz val="9"/>
            <color indexed="81"/>
            <rFont val="Segoe UI"/>
            <family val="2"/>
            <charset val="238"/>
          </rPr>
          <t>M.R.P.Sz. 001:</t>
        </r>
        <r>
          <rPr>
            <sz val="9"/>
            <color indexed="81"/>
            <rFont val="Segoe UI"/>
            <family val="2"/>
            <charset val="238"/>
          </rPr>
          <t xml:space="preserve">
működési, szakmai, normatív pályázatok</t>
        </r>
      </text>
    </comment>
    <comment ref="F137" authorId="0" shapeId="0">
      <text>
        <r>
          <rPr>
            <b/>
            <sz val="9"/>
            <color indexed="81"/>
            <rFont val="Segoe UI"/>
            <family val="2"/>
            <charset val="238"/>
          </rPr>
          <t>M.R.P.Sz. 001:</t>
        </r>
        <r>
          <rPr>
            <sz val="9"/>
            <color indexed="81"/>
            <rFont val="Segoe UI"/>
            <family val="2"/>
            <charset val="238"/>
          </rPr>
          <t xml:space="preserve">
kintlévőség: 2.301.400 Ft</t>
        </r>
      </text>
    </comment>
  </commentList>
</comments>
</file>

<file path=xl/sharedStrings.xml><?xml version="1.0" encoding="utf-8"?>
<sst xmlns="http://schemas.openxmlformats.org/spreadsheetml/2006/main" count="342" uniqueCount="314">
  <si>
    <t>5. számlaosztály: KÖLTSÉGNEMEK</t>
  </si>
  <si>
    <t>Költségek felosztása a 2011. évi CLXXV. tv. 19. § (2) bekezdés a.) - d.) pontjai alapján:</t>
  </si>
  <si>
    <t>(adatok Ft-ban)</t>
  </si>
  <si>
    <t>Számlacsoport, főkönyvi számlaszám</t>
  </si>
  <si>
    <t>a.)</t>
  </si>
  <si>
    <t>b.)</t>
  </si>
  <si>
    <t>c.)</t>
  </si>
  <si>
    <t>d.)</t>
  </si>
  <si>
    <t>a.) - d.)</t>
  </si>
  <si>
    <t>Teljesítés                (%)</t>
  </si>
  <si>
    <t>ÉVES VÁRHATÓ</t>
  </si>
  <si>
    <t>Közvetlen költségek</t>
  </si>
  <si>
    <r>
      <t xml:space="preserve">IV. </t>
    </r>
    <r>
      <rPr>
        <sz val="7.5"/>
        <color indexed="8"/>
        <rFont val="Arial Narrow"/>
        <family val="2"/>
        <charset val="238"/>
      </rPr>
      <t xml:space="preserve">A törvény a.)-c.) pontja alá nem tartozó </t>
    </r>
    <r>
      <rPr>
        <b/>
        <sz val="7.5"/>
        <color indexed="8"/>
        <rFont val="Arial Narrow"/>
        <family val="2"/>
        <charset val="238"/>
      </rPr>
      <t>EGYÉB KÖLTSÉGEK</t>
    </r>
  </si>
  <si>
    <t>Terv</t>
  </si>
  <si>
    <t>Tény</t>
  </si>
  <si>
    <t>511600</t>
  </si>
  <si>
    <t>513100</t>
  </si>
  <si>
    <t>510000</t>
  </si>
  <si>
    <t>ANYAGKÖLTSÉG</t>
  </si>
  <si>
    <t>527200</t>
  </si>
  <si>
    <t>Országos körlevelek postaköltségei</t>
  </si>
  <si>
    <t>527300</t>
  </si>
  <si>
    <t>Egyéb postaköltségek</t>
  </si>
  <si>
    <t>Telefonköltségek (mobil)</t>
  </si>
  <si>
    <t xml:space="preserve">Telefonköltségek (vezetékes)                                        </t>
  </si>
  <si>
    <t>Internetköltségek</t>
  </si>
  <si>
    <t>Fénymásolás, sokszorosítás költségei</t>
  </si>
  <si>
    <t>PRESBITER folyóirat nyomdaköltségei</t>
  </si>
  <si>
    <t>Egyéb nyomdaköltségek</t>
  </si>
  <si>
    <t>A Kanizsai Pálfi János díjjal kapcsolatos költségek</t>
  </si>
  <si>
    <t>520000</t>
  </si>
  <si>
    <t>IGÉNYBE VETT SZOLGÁLTATÁSOK KÖLTSÉGEI</t>
  </si>
  <si>
    <t>532000</t>
  </si>
  <si>
    <t>Pénzügyi, befektetési szolgáltatási díjak (bankköltségek)</t>
  </si>
  <si>
    <t>534000</t>
  </si>
  <si>
    <t>Pályázati díjak</t>
  </si>
  <si>
    <t>530000</t>
  </si>
  <si>
    <t>EGYÉB SZOLGÁLTATÁSOK KÖLTSÉGEI</t>
  </si>
  <si>
    <t>ANYAGJELLEGŰ (DOLOGI) RÁFORDÍTÁSOK</t>
  </si>
  <si>
    <t>Megbízási díjak</t>
  </si>
  <si>
    <t>Munkabérek</t>
  </si>
  <si>
    <t>Tiszteletdíjak</t>
  </si>
  <si>
    <t xml:space="preserve"> - ebből a vezető tisztségviselő(k) cél szerinti  juttatása(i)</t>
  </si>
  <si>
    <t>540000</t>
  </si>
  <si>
    <t>BÉRKÖLTSÉG</t>
  </si>
  <si>
    <t>559800</t>
  </si>
  <si>
    <t>Személyi jellegű egyéb kifizetések (reprezentációs költségek)</t>
  </si>
  <si>
    <t>550000</t>
  </si>
  <si>
    <t>SZEMÉLYI JELLEGŰ EGYÉB KIFIZETÉSEK</t>
  </si>
  <si>
    <t>560000</t>
  </si>
  <si>
    <t>BÉRJÁRULÉKOK</t>
  </si>
  <si>
    <t>SZEMÉLYI JELLEGŰ RÁFORDÍTÁSOK</t>
  </si>
  <si>
    <t>570000</t>
  </si>
  <si>
    <t>ÉRTÉKCSÖKKENÉSI LEÍRÁSI KÖLTSÉGEK</t>
  </si>
  <si>
    <t>Költségek, ráfordítások ellentételezésére adott támogatás, juttatás (a term. katasztrófák károsultjai részére küldött támogatások továbbutalása)</t>
  </si>
  <si>
    <t>Más szervezetek támogatása</t>
  </si>
  <si>
    <t>Diakóniai segélyek</t>
  </si>
  <si>
    <t>Külhoni segélyalap</t>
  </si>
  <si>
    <t>Készletek elszámolt értékvesztése</t>
  </si>
  <si>
    <t>Gépjárműadó (cégautóadó)</t>
  </si>
  <si>
    <t>Egyéb szervezetektől - továbbutalási céllal kapott - támogatások továbbutalása egyéb szervezeteknek</t>
  </si>
  <si>
    <t>Kerekítési különbözet (ráfordítás jellegű)</t>
  </si>
  <si>
    <t>EGYÉB RÁFORDÍTÁSOK</t>
  </si>
  <si>
    <t>Valutakészletek átváltáskori és értékeléskori árfolyamvesztesége</t>
  </si>
  <si>
    <t>PÉNZÜGYI MŰVELETEK RÁFORDÍTÁSAI</t>
  </si>
  <si>
    <t>Társasági adó</t>
  </si>
  <si>
    <t>NYERESÉGET TERHELŐ ADÓK</t>
  </si>
  <si>
    <t>5. SZÁMLAOSZTÁLY ÖSSZESEN</t>
  </si>
  <si>
    <t>8. SZÁMLAOSZTÁLY ÖSSZESEN</t>
  </si>
  <si>
    <t>5. és 8. SZÁMLAOSZTÁLY ÖSSZESEN</t>
  </si>
  <si>
    <t>www.presbiteriszovetseg.hu domain, tárhely bérlet</t>
  </si>
  <si>
    <t>www.presbiterkepzes.hu domain, tárhely bérlet</t>
  </si>
  <si>
    <t>9. számlaosztály: BEVÉTELEK</t>
  </si>
  <si>
    <r>
      <t xml:space="preserve">III. </t>
    </r>
    <r>
      <rPr>
        <sz val="8"/>
        <color indexed="8"/>
        <rFont val="Arial Narrow"/>
        <family val="2"/>
        <charset val="238"/>
      </rPr>
      <t xml:space="preserve">A törvény a.) - f.) pontja alá nem tartozó </t>
    </r>
    <r>
      <rPr>
        <b/>
        <sz val="8"/>
        <color indexed="8"/>
        <rFont val="Arial Narrow"/>
        <family val="2"/>
        <charset val="238"/>
      </rPr>
      <t>egyéb bevétel</t>
    </r>
  </si>
  <si>
    <t>I-III.                         BEVÉTELEK ÖSSZESEN</t>
  </si>
  <si>
    <t>PRESBITER folyóirat előfizetési díjai (belföldi példányok)</t>
  </si>
  <si>
    <t>PRESBITER folyóirat hirdetési díjai</t>
  </si>
  <si>
    <t>Egyéb szervezeti rendezvények költségtérítései</t>
  </si>
  <si>
    <t>91-92</t>
  </si>
  <si>
    <t>BELFÖLDI ÉRTÉKESÍTÉS ÁRBEVÉTELE</t>
  </si>
  <si>
    <t>PRESBITER folyóirat előfizetési díjai (külföldi példányok)</t>
  </si>
  <si>
    <t>ÉRTÉKESÍTÉS NETTÓ ÁRBEVÉTELE ÖSSZESEN</t>
  </si>
  <si>
    <t>A Nemzeti Adó- és Vámhivatal által az adózó rendelkezése szerint kiutalt SZJA 1%-os bevételek összege</t>
  </si>
  <si>
    <t>A Barankovics István Alapítványtól kapott adományok</t>
  </si>
  <si>
    <t>Egyéb szervezetektől kapott támogatások</t>
  </si>
  <si>
    <t>Kereskedelmi áruk nyereségjellegű leltárértékelési különbözete</t>
  </si>
  <si>
    <t>EGYÉB BEVÉTELEK</t>
  </si>
  <si>
    <t>Egyéb kapott (járó) kamatok és kamatjellegű bevételek</t>
  </si>
  <si>
    <t>PÉNZÜGYI MŰVELETEK BEVÉTELEI</t>
  </si>
  <si>
    <t>9. SZÁMLAOSZTÁLY ÖSSZESEN</t>
  </si>
  <si>
    <t>Megnevezés, elszámolási jogcím</t>
  </si>
  <si>
    <t>54-56</t>
  </si>
  <si>
    <r>
      <t>Kisértékű</t>
    </r>
    <r>
      <rPr>
        <sz val="8"/>
        <color indexed="8"/>
        <rFont val="Arial Narrow"/>
        <family val="2"/>
        <charset val="238"/>
      </rPr>
      <t xml:space="preserve"> (100 000 Ft egyedi beszerzési érték alatti)</t>
    </r>
    <r>
      <rPr>
        <b/>
        <sz val="8"/>
        <color indexed="8"/>
        <rFont val="Arial Narrow"/>
        <family val="2"/>
        <charset val="238"/>
      </rPr>
      <t xml:space="preserve"> tárgyi eszközök</t>
    </r>
    <r>
      <rPr>
        <sz val="8"/>
        <color indexed="8"/>
        <rFont val="Arial Narrow"/>
        <family val="2"/>
        <charset val="238"/>
      </rPr>
      <t xml:space="preserve"> tárgyidőszaki, terv szerinti értékcsökkenési leírási költsége</t>
    </r>
  </si>
  <si>
    <t>Kárpát-medencei, országos pr. konf. költségtérítései</t>
  </si>
  <si>
    <t>Egyházkerületi, egyházmegyei, kisköri és egyéb pr. konf. ktg. tér.</t>
  </si>
  <si>
    <t>Tárgyidőszak utolsó napja:</t>
  </si>
  <si>
    <t>Lekötött betét:</t>
  </si>
  <si>
    <t>Folyószámla:</t>
  </si>
  <si>
    <t>Pénztár (Ft):</t>
  </si>
  <si>
    <t>Összesen</t>
  </si>
  <si>
    <t>PRESBITER folyóirat postaköltségei (belföld)</t>
  </si>
  <si>
    <t>PRESBITER folyóirat postaköltségei (külföld)</t>
  </si>
  <si>
    <t>Oktatási segédanyagok (Pr. füzetek, stb.) költségtérítései</t>
  </si>
  <si>
    <r>
      <t>Tárgyévi előirányzat</t>
    </r>
    <r>
      <rPr>
        <sz val="8"/>
        <color indexed="8"/>
        <rFont val="Arial Narrow"/>
        <family val="2"/>
        <charset val="238"/>
      </rPr>
      <t xml:space="preserve"> (költségvetési terv adatok)</t>
    </r>
  </si>
  <si>
    <t>511720</t>
  </si>
  <si>
    <t>511790</t>
  </si>
  <si>
    <t>Egyéb fenntartási költségek</t>
  </si>
  <si>
    <t>511900</t>
  </si>
  <si>
    <t>Egyéb vásárolt anyag</t>
  </si>
  <si>
    <t>512100</t>
  </si>
  <si>
    <t>Szerszámok</t>
  </si>
  <si>
    <t>512300</t>
  </si>
  <si>
    <t>Berendezések, felszerelések</t>
  </si>
  <si>
    <t>Nyomtatványok, irodaszerek</t>
  </si>
  <si>
    <t>513300</t>
  </si>
  <si>
    <t>Tisztítószer</t>
  </si>
  <si>
    <t>521110</t>
  </si>
  <si>
    <t>521120</t>
  </si>
  <si>
    <t>521130</t>
  </si>
  <si>
    <t>521190</t>
  </si>
  <si>
    <t>521210</t>
  </si>
  <si>
    <t>521220</t>
  </si>
  <si>
    <t>521230</t>
  </si>
  <si>
    <t>521241</t>
  </si>
  <si>
    <t>521242</t>
  </si>
  <si>
    <t>522200</t>
  </si>
  <si>
    <t>Bérleti díjak</t>
  </si>
  <si>
    <t>523200</t>
  </si>
  <si>
    <t>Gépjárművek karbantartása, javítása</t>
  </si>
  <si>
    <t>524100</t>
  </si>
  <si>
    <t>524200</t>
  </si>
  <si>
    <t>Parkolási díjak</t>
  </si>
  <si>
    <t>Autópálya díjak</t>
  </si>
  <si>
    <t>525310</t>
  </si>
  <si>
    <t>525320</t>
  </si>
  <si>
    <t>525400</t>
  </si>
  <si>
    <t>526500</t>
  </si>
  <si>
    <t>Ügyviteli szolgáltatás</t>
  </si>
  <si>
    <t>526600</t>
  </si>
  <si>
    <t>Számítástechnikai szolgáltatások</t>
  </si>
  <si>
    <t>527100</t>
  </si>
  <si>
    <t>Belföldi utazási és kiküldetési költségek</t>
  </si>
  <si>
    <t>Külföldi utazási és kiküldetési költségek</t>
  </si>
  <si>
    <t>Szállásköltségek</t>
  </si>
  <si>
    <t>528900</t>
  </si>
  <si>
    <t>Egyéb szállítási költségek</t>
  </si>
  <si>
    <t>529220</t>
  </si>
  <si>
    <t>529210</t>
  </si>
  <si>
    <t>Kárpát-medencei és országos pr. konferenciák költségei</t>
  </si>
  <si>
    <t>529230</t>
  </si>
  <si>
    <t>Egyházkerületi-, egyházmegyei-, kisköri és egyéb konferenciák ktg.</t>
  </si>
  <si>
    <t>Egyéb szervezeti rendezvények</t>
  </si>
  <si>
    <t>529240</t>
  </si>
  <si>
    <t>Egyéb belföldi, külhoni rendezvények</t>
  </si>
  <si>
    <t>529400</t>
  </si>
  <si>
    <t>529900</t>
  </si>
  <si>
    <t>Egyéb, egyéb igénybe vett szolgáltatások</t>
  </si>
  <si>
    <t>533100</t>
  </si>
  <si>
    <t>Cégautóval kapcsolatos biztosítási díjak (KGFB)</t>
  </si>
  <si>
    <t>533200</t>
  </si>
  <si>
    <t>Cégautóval kapcsolatos biztosítási díjak (Casco)</t>
  </si>
  <si>
    <t>541000</t>
  </si>
  <si>
    <t>542000</t>
  </si>
  <si>
    <t>543000</t>
  </si>
  <si>
    <t>551110</t>
  </si>
  <si>
    <t>Személyi jellegű egyéb kifizetések (betegszabadság)</t>
  </si>
  <si>
    <t>559700</t>
  </si>
  <si>
    <t>Kifizetőt terhelő szja</t>
  </si>
  <si>
    <t>561000</t>
  </si>
  <si>
    <t>562000</t>
  </si>
  <si>
    <t>Idegenforgalmi adó</t>
  </si>
  <si>
    <t>Kerekítési különbözet</t>
  </si>
  <si>
    <t>Fundament Alapítványtól kapott támogatások</t>
  </si>
  <si>
    <t>Belföldi jogi személytől kapott támogatások (adományozási szerződések alapján)</t>
  </si>
  <si>
    <t>Magánszemélyektől kapott adományok</t>
  </si>
  <si>
    <t>Tagdíj bevételek</t>
  </si>
  <si>
    <t>Üzemanyagok, kenőanyagok</t>
  </si>
  <si>
    <t>Továbbutalási céllal kapott támogatások továbbutalása (Bethlen Gábor Alapkezelő)</t>
  </si>
  <si>
    <r>
      <t>I.-I/a. Alapcél szerinti és 100%-ban közhasznú tevékenységhez</t>
    </r>
    <r>
      <rPr>
        <sz val="7"/>
        <color indexed="8"/>
        <rFont val="Arial Narrow"/>
        <family val="2"/>
        <charset val="238"/>
      </rPr>
      <t xml:space="preserve"> közvetlenül kapcsolódó költségek</t>
    </r>
  </si>
  <si>
    <r>
      <t xml:space="preserve">III. </t>
    </r>
    <r>
      <rPr>
        <sz val="7"/>
        <color indexed="8"/>
        <rFont val="Arial Narrow"/>
        <family val="2"/>
        <charset val="238"/>
      </rPr>
      <t xml:space="preserve">A szervezet szerveinek, szervezetének </t>
    </r>
    <r>
      <rPr>
        <b/>
        <sz val="7"/>
        <color indexed="8"/>
        <rFont val="Arial Narrow"/>
        <family val="2"/>
        <charset val="238"/>
      </rPr>
      <t>MŰKÖDÉSI KÖLTSÉGEI</t>
    </r>
    <r>
      <rPr>
        <sz val="7"/>
        <color indexed="8"/>
        <rFont val="Arial Narrow"/>
        <family val="2"/>
        <charset val="238"/>
      </rPr>
      <t xml:space="preserve"> (adminisztráció, egyéb közvetett költségek) + ÉCS</t>
    </r>
  </si>
  <si>
    <r>
      <t xml:space="preserve">II. GAZDASÁGI </t>
    </r>
    <r>
      <rPr>
        <sz val="7"/>
        <color indexed="8"/>
        <rFont val="Arial Narrow"/>
        <family val="2"/>
        <charset val="238"/>
      </rPr>
      <t>(vállalkozási)</t>
    </r>
    <r>
      <rPr>
        <b/>
        <sz val="7"/>
        <color indexed="8"/>
        <rFont val="Arial Narrow"/>
        <family val="2"/>
        <charset val="238"/>
      </rPr>
      <t xml:space="preserve"> TEVÉ-KENYSÉGHEZ</t>
    </r>
    <r>
      <rPr>
        <sz val="7"/>
        <color indexed="8"/>
        <rFont val="Arial Narrow"/>
        <family val="2"/>
        <charset val="238"/>
      </rPr>
      <t xml:space="preserve"> (szolgáltatás nyújtásához) közvetlenül kapcsolódó költségek</t>
    </r>
  </si>
  <si>
    <r>
      <t xml:space="preserve">Terv-tény eltérés                   </t>
    </r>
    <r>
      <rPr>
        <sz val="8"/>
        <color indexed="8"/>
        <rFont val="Arial Narrow"/>
        <family val="2"/>
        <charset val="238"/>
      </rPr>
      <t>("+" túllépés,      "-" megtakarí-tás)</t>
    </r>
  </si>
  <si>
    <t>I-IV.                                  KÖLTSÉGEK ÖSSZESEN</t>
  </si>
  <si>
    <r>
      <t xml:space="preserve">I.-I/a. Alapcél szerinti és 100%-ban közhasznú tevékenységből </t>
    </r>
    <r>
      <rPr>
        <sz val="7"/>
        <color indexed="8"/>
        <rFont val="Arial Narrow"/>
        <family val="2"/>
        <charset val="238"/>
      </rPr>
      <t>származó bevételek</t>
    </r>
  </si>
  <si>
    <r>
      <t>II. Gazdasági-vállalkozási tevékenységből</t>
    </r>
    <r>
      <rPr>
        <sz val="7"/>
        <color indexed="8"/>
        <rFont val="Arial Narrow"/>
        <family val="2"/>
        <charset val="238"/>
      </rPr>
      <t xml:space="preserve"> (szolg. nyújtásából) származó bevétel</t>
    </r>
  </si>
  <si>
    <t>A MRE-tól és annak belső jogi személyeitől kapott támogatások (Zsinat, Egyházkerület, Egyházmegye, Egyházközség, missziói szervezetek)</t>
  </si>
  <si>
    <t>Belföldi jogi személytől továbbutalási céllal kapott támogatások (Bethlen Gábor Alapkezelő)</t>
  </si>
  <si>
    <t>Gépjármű fenntartási költségek                                                                                (szélvédőmosó, deszt. víz, izzók, kötelező tartozékok)</t>
  </si>
  <si>
    <t>51-53</t>
  </si>
  <si>
    <t>Különféle - nem nevesített - egyéb ráfordítások (az országgyűlési képviselők, pedagógusok megajándékozása céljából vásárolt könyvekkel összefüggésben felmerült ráfordítások, konf. díj visszatérítések)</t>
  </si>
  <si>
    <t>Könyvek</t>
  </si>
  <si>
    <t>Egyéb anyagköltség</t>
  </si>
  <si>
    <t>513900</t>
  </si>
  <si>
    <t>512400</t>
  </si>
  <si>
    <t>523400</t>
  </si>
  <si>
    <t>Fénymásológép karbantartása</t>
  </si>
  <si>
    <t>526100</t>
  </si>
  <si>
    <t>Számviteli szolgáltatás</t>
  </si>
  <si>
    <t>531000</t>
  </si>
  <si>
    <t>Hatósági díjak, illetékek</t>
  </si>
  <si>
    <t>Egészségügyi hozzájárulás (19,5%)</t>
  </si>
  <si>
    <t>Posta költség megtérítése</t>
  </si>
  <si>
    <t>Deviza- és valutakészletek forintra átváltásának árfolyamnyeresége</t>
  </si>
  <si>
    <t>513320</t>
  </si>
  <si>
    <t>526700</t>
  </si>
  <si>
    <t>Video készítés szolgáltatás</t>
  </si>
  <si>
    <t>A tárgyidőszak gazdálkodásának főbb adatai</t>
  </si>
  <si>
    <t>Bevételek</t>
  </si>
  <si>
    <t>KÖLTSÉGVETÉS                    Terv (Ft)</t>
  </si>
  <si>
    <t>ALAPTEV.               Tény (Ft)</t>
  </si>
  <si>
    <t>ALAP TEV.-BŐL KÖZHASZNÚ TEV. Tény (Ft)</t>
  </si>
  <si>
    <t>VÁLL.-GAZD. TEV. Tény (Ft)</t>
  </si>
  <si>
    <t>EGYÉB TEV.                     Tény (Ft)</t>
  </si>
  <si>
    <t>ÖSSZESEN</t>
  </si>
  <si>
    <t>A KÖLTSÉGVETÉS ARÁNYÁBAN INDEXÁLT Tény (%)</t>
  </si>
  <si>
    <t>A BEVÉTELEK ARÁNYÁBAN INDEXÁLT Tény (%)</t>
  </si>
  <si>
    <t>PRESBITER belföldi előfizetési- és hirdetési díjak</t>
  </si>
  <si>
    <t>PRESBITER határon túli értékesítése</t>
  </si>
  <si>
    <t>Oktatási segédanyagok költségtérítései</t>
  </si>
  <si>
    <t>Konferenciák és egyéb rendezvények költségtérítései</t>
  </si>
  <si>
    <t>Tagdíjak</t>
  </si>
  <si>
    <t>SzJA 1%-ából származó bevételek</t>
  </si>
  <si>
    <t>NEA pályázati bevételek</t>
  </si>
  <si>
    <t>Közegyháztól kapott támogatás</t>
  </si>
  <si>
    <t>Adományok magánszemélyektől</t>
  </si>
  <si>
    <t>Támogatások más szervezetektől</t>
  </si>
  <si>
    <t>- céges és egyéb támogatások</t>
  </si>
  <si>
    <t>Pénzügyi műveletek bevételei</t>
  </si>
  <si>
    <t>Bevételek összesen</t>
  </si>
  <si>
    <t>Ráfordítások</t>
  </si>
  <si>
    <t>MŰKÖDÉS                     Tény (Ft)</t>
  </si>
  <si>
    <t>EGYÉB TEV.           Tény (Ft)</t>
  </si>
  <si>
    <t>Anyagköltség, másolás, karbantartás ktg.</t>
  </si>
  <si>
    <t>Posta- és telefonköltségek</t>
  </si>
  <si>
    <t>Utazási költségek</t>
  </si>
  <si>
    <t>Nyomdaköltségek</t>
  </si>
  <si>
    <t>Honlapok fenntartása, szerkesztése</t>
  </si>
  <si>
    <t>Oktatás, továbbképzés ktg.</t>
  </si>
  <si>
    <t>Konferenciák és egyéb rendezvények ktg.</t>
  </si>
  <si>
    <t>Szerződéses munkadíjak</t>
  </si>
  <si>
    <t>Banki és egyéb költségek</t>
  </si>
  <si>
    <t>Személyi ráfordítások és közterheik</t>
  </si>
  <si>
    <t>Értékcsökkenési leírási ktg.</t>
  </si>
  <si>
    <t>Különféle egyéb költségek és ráfordítások</t>
  </si>
  <si>
    <t>Ráfordítások összesen (társasági adó nélkül)</t>
  </si>
  <si>
    <t>ADÓZÁS ELŐTTI EREDMÉNY</t>
  </si>
  <si>
    <t>Egyéb bevételek</t>
  </si>
  <si>
    <t>526300</t>
  </si>
  <si>
    <t>Közjegyzői szolgáltatás</t>
  </si>
  <si>
    <t>Munkaruha, védőruha</t>
  </si>
  <si>
    <t>512200</t>
  </si>
  <si>
    <t>523300</t>
  </si>
  <si>
    <t>Számítógépek javítása, karbantartása</t>
  </si>
  <si>
    <t>Tárgyi eszközök terven felüli értékcsökkenési leírása</t>
  </si>
  <si>
    <t>Önkormányzattól kapott támogatás</t>
  </si>
  <si>
    <t>- Önkormányzattól kapott tám.</t>
  </si>
  <si>
    <t>Prémium, jutalom</t>
  </si>
  <si>
    <t>544000</t>
  </si>
  <si>
    <t>511400</t>
  </si>
  <si>
    <t>Fűtés</t>
  </si>
  <si>
    <t>511200</t>
  </si>
  <si>
    <t>Villamos energia</t>
  </si>
  <si>
    <t>5115000</t>
  </si>
  <si>
    <t>Víz- és csatornadíj</t>
  </si>
  <si>
    <t>Szociális hozzájárulási adó</t>
  </si>
  <si>
    <t>Kormányzati támogatások (központi költségvetési támogatások)</t>
  </si>
  <si>
    <t>529190</t>
  </si>
  <si>
    <t>Egyéb oktatás és továbbképzés költségei</t>
  </si>
  <si>
    <t>- ebből Kormányzati támogatások</t>
  </si>
  <si>
    <t>526200</t>
  </si>
  <si>
    <t>Könyvvizsgálat</t>
  </si>
  <si>
    <r>
      <t>Pénztár (EUR): ...</t>
    </r>
    <r>
      <rPr>
        <i/>
        <sz val="8.5"/>
        <color indexed="8"/>
        <rFont val="Arial Narrow"/>
        <family val="2"/>
        <charset val="238"/>
      </rPr>
      <t xml:space="preserve"> HUF/EUR</t>
    </r>
  </si>
  <si>
    <r>
      <t>Pénztár (RON): ...</t>
    </r>
    <r>
      <rPr>
        <i/>
        <sz val="8.5"/>
        <color indexed="8"/>
        <rFont val="Arial Narrow"/>
        <family val="2"/>
        <charset val="238"/>
      </rPr>
      <t xml:space="preserve"> HUF/RON</t>
    </r>
  </si>
  <si>
    <t>521243</t>
  </si>
  <si>
    <t>www.gondnok.net domain</t>
  </si>
  <si>
    <t>Egyéb különféle egyéb bevétel</t>
  </si>
  <si>
    <t>529310</t>
  </si>
  <si>
    <t>529320</t>
  </si>
  <si>
    <t>529330</t>
  </si>
  <si>
    <t>Szoftverfejlesztés</t>
  </si>
  <si>
    <t>572300</t>
  </si>
  <si>
    <t>PRESBITER folyóirat felelős szerkesztői szerződéses munkadíj</t>
  </si>
  <si>
    <t>PRESBITER folyóirat tördelő szerkesztői szerződéses munkadíj</t>
  </si>
  <si>
    <r>
      <t xml:space="preserve">Terv-tény eltérés                </t>
    </r>
    <r>
      <rPr>
        <sz val="8"/>
        <color indexed="8"/>
        <rFont val="Arial Narrow"/>
        <family val="2"/>
        <charset val="238"/>
      </rPr>
      <t>("+" túlteljesülés,              "-" alul-teljesítés)</t>
    </r>
  </si>
  <si>
    <t>2022. ÉVI KÖLTSÉGVETÉS-TERVEZET</t>
  </si>
  <si>
    <t>A Magyar Református Presbiteri Szövetség 2022. évi költségvetése</t>
  </si>
  <si>
    <t>2021. évi tény adatok</t>
  </si>
  <si>
    <t xml:space="preserve">Számítástechnikai eszközök </t>
  </si>
  <si>
    <t>Csomagolóanyag</t>
  </si>
  <si>
    <t>513400</t>
  </si>
  <si>
    <t>521244</t>
  </si>
  <si>
    <t>Magyar Református Presbiteri Háló költségei</t>
  </si>
  <si>
    <t>2021. évi tény</t>
  </si>
  <si>
    <t>ad 521110 PRESBITER belföldi postaköltségei: évente 6 lapszám × 2.000 pld. × br. 160 Ft/pld. =</t>
  </si>
  <si>
    <t>ad 521120 PRESBITER külföldi postaköltségei: évente 6 lapszám × 5.000 Ft/lapszám =</t>
  </si>
  <si>
    <t>ad 525310 PRESBITER nyomdaköltségei: évente 6 lapszám × 7.000 pld. × br. 99,75 Ft/pld. =</t>
  </si>
  <si>
    <t>ad 529210 KM és orsz. konf. ktg.: 2 konf. × 72 fő × 24.000 Ft/fő =</t>
  </si>
  <si>
    <t>A Nemzeti Együttműködési Alap (NEA) pályázati bevételei (elkülönített alap: összevont-, normatív- és VCA-pályázatok)</t>
  </si>
  <si>
    <t>Költségek, ráfordítások ellentételezésére kapott adományok (a term. katasztrófák károsultjai részére küldött adományok)</t>
  </si>
  <si>
    <t>Felhalmozási kiadások (Városi Civil Alap, "Fény a rácsok között, NEA összevont pályázat)</t>
  </si>
  <si>
    <t>1 920 000</t>
  </si>
  <si>
    <t>30 000</t>
  </si>
  <si>
    <t>4 189 500</t>
  </si>
  <si>
    <t>3 456 000</t>
  </si>
  <si>
    <t>ad 911000 Oktatási segédanyagok költségtérítései:</t>
  </si>
  <si>
    <t>Bázis alapú tervezés</t>
  </si>
  <si>
    <t>ad 912100 Tavaszi és őszi országos konferenciával számolva.</t>
  </si>
  <si>
    <t>ad 9211 PRESBITER folyóirat belföldi előfizetési díjai: 1759 pld. × 3.600 Ft/pld./év × 0,9 =</t>
  </si>
  <si>
    <t>5 699 160</t>
  </si>
  <si>
    <t>ad 967510 Fundament: 2000 euronak megfelelő forintösszeg</t>
  </si>
  <si>
    <t>ad 969100 Tagdíjak: 775 fő × 2.000 Ft/fő =</t>
  </si>
  <si>
    <t>1 550 000</t>
  </si>
  <si>
    <t>ad 967310 NEA pályázatok: Városi Civil Alap 6,8 M Ft, normatív támogatás 750 E Ft, összevont 2,5 M Ft.</t>
  </si>
  <si>
    <t>ad Felhalmozási kiadások (Városi Civil Alap 6,8 M Ft, "Fény a rácsok között 8,25 M Ft, NEA összevont 2,5 M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</si>
</sst>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%"/>
    <numFmt numFmtId="165" formatCode="[$-F800]dddd\,\ mmmm\ dd\,\ yyyy"/>
    <numFmt numFmtId="166" formatCode="_-* #,##0\ _F_t_-;\-* #,##0\ _F_t_-;_-* &quot;-&quot;??\ _F_t_-;_-@_-"/>
  </numFmts>
  <fonts count="47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 Narrow"/>
      <family val="2"/>
      <charset val="238"/>
    </font>
    <font>
      <sz val="8"/>
      <color indexed="9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b/>
      <i/>
      <sz val="8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7"/>
      <color indexed="8"/>
      <name val="Arial Narrow"/>
      <family val="2"/>
      <charset val="238"/>
    </font>
    <font>
      <b/>
      <sz val="7.5"/>
      <color indexed="8"/>
      <name val="Arial Narrow"/>
      <family val="2"/>
      <charset val="238"/>
    </font>
    <font>
      <sz val="7.5"/>
      <color indexed="8"/>
      <name val="Arial Narrow"/>
      <family val="2"/>
      <charset val="238"/>
    </font>
    <font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11"/>
      <color indexed="8"/>
      <name val="Times New Roman"/>
      <family val="1"/>
      <charset val="238"/>
    </font>
    <font>
      <b/>
      <sz val="6"/>
      <color indexed="8"/>
      <name val="Arial Narrow"/>
      <family val="2"/>
      <charset val="238"/>
    </font>
    <font>
      <sz val="8.5"/>
      <color indexed="8"/>
      <name val="Arial Narrow"/>
      <family val="2"/>
      <charset val="238"/>
    </font>
    <font>
      <b/>
      <sz val="8"/>
      <color indexed="10"/>
      <name val="Arial"/>
      <family val="2"/>
      <charset val="238"/>
    </font>
    <font>
      <b/>
      <sz val="9"/>
      <color indexed="9"/>
      <name val="Arial Narrow"/>
      <family val="2"/>
      <charset val="238"/>
    </font>
    <font>
      <sz val="7"/>
      <color indexed="8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name val="Arial Narrow"/>
      <family val="2"/>
      <charset val="238"/>
    </font>
    <font>
      <b/>
      <sz val="14.5"/>
      <color indexed="8"/>
      <name val="Calibri"/>
      <family val="2"/>
      <charset val="238"/>
    </font>
    <font>
      <sz val="9"/>
      <color indexed="8"/>
      <name val="Arial Narrow"/>
      <family val="2"/>
      <charset val="238"/>
    </font>
    <font>
      <i/>
      <sz val="8.5"/>
      <color indexed="8"/>
      <name val="Arial Narrow"/>
      <family val="2"/>
      <charset val="238"/>
    </font>
    <font>
      <sz val="6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Times New Roman"/>
      <family val="1"/>
      <charset val="238"/>
    </font>
    <font>
      <b/>
      <sz val="11"/>
      <color indexed="9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i/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Arial Narrow"/>
      <family val="2"/>
      <charset val="238"/>
    </font>
    <font>
      <b/>
      <sz val="7"/>
      <color rgb="FFFFFFFF"/>
      <name val="Arial Narrow"/>
      <family val="2"/>
      <charset val="238"/>
    </font>
    <font>
      <b/>
      <sz val="9"/>
      <color rgb="FFFFFFFF"/>
      <name val="Arial Narrow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0.49998474074526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5">
    <xf numFmtId="0" fontId="0" fillId="0" borderId="0"/>
    <xf numFmtId="3" fontId="4" fillId="0" borderId="1" applyFont="0" applyBorder="0">
      <alignment horizontal="center" vertical="center" textRotation="90" wrapText="1"/>
    </xf>
    <xf numFmtId="0" fontId="6" fillId="0" borderId="0" applyNumberFormat="0" applyBorder="0">
      <alignment horizontal="center" vertical="center" textRotation="90" wrapText="1"/>
    </xf>
    <xf numFmtId="3" fontId="4" fillId="0" borderId="1" applyFont="0" applyBorder="0">
      <alignment horizontal="center" vertical="center" wrapText="1"/>
    </xf>
    <xf numFmtId="3" fontId="13" fillId="0" borderId="2" applyFont="0" applyBorder="0">
      <alignment horizontal="right" vertical="center" wrapText="1"/>
    </xf>
    <xf numFmtId="3" fontId="12" fillId="0" borderId="0">
      <alignment horizontal="right" vertical="center" wrapText="1"/>
    </xf>
    <xf numFmtId="0" fontId="24" fillId="0" borderId="0">
      <alignment horizontal="center" vertical="center"/>
    </xf>
    <xf numFmtId="49" fontId="19" fillId="0" borderId="3" applyFont="0" applyBorder="0">
      <alignment horizontal="center" vertical="center"/>
    </xf>
    <xf numFmtId="3" fontId="12" fillId="0" borderId="4" applyFont="0" applyFill="0" applyBorder="0" applyAlignment="0">
      <alignment horizontal="right" vertical="center" wrapText="1"/>
    </xf>
    <xf numFmtId="3" fontId="15" fillId="0" borderId="4" applyNumberFormat="0" applyFont="0" applyFill="0" applyBorder="0" applyAlignment="0">
      <alignment horizontal="right" vertical="center" wrapText="1"/>
    </xf>
    <xf numFmtId="3" fontId="12" fillId="0" borderId="4" applyFont="0" applyFill="0" applyBorder="0" applyAlignment="0">
      <alignment horizontal="right" vertical="center" wrapText="1"/>
    </xf>
    <xf numFmtId="49" fontId="4" fillId="0" borderId="0" applyNumberFormat="0" applyFont="0">
      <alignment horizontal="left" vertical="center"/>
    </xf>
    <xf numFmtId="49" fontId="4" fillId="0" borderId="0" applyNumberFormat="0" applyFont="0">
      <alignment horizontal="left" vertical="center" wrapText="1"/>
    </xf>
    <xf numFmtId="3" fontId="14" fillId="0" borderId="5" applyNumberFormat="0" applyFont="0" applyBorder="0">
      <alignment horizontal="center" vertical="center"/>
    </xf>
    <xf numFmtId="3" fontId="26" fillId="0" borderId="4" applyNumberFormat="0" applyBorder="0">
      <alignment vertical="center"/>
    </xf>
    <xf numFmtId="49" fontId="12" fillId="0" borderId="6" applyNumberFormat="0" applyFont="0" applyFill="0" applyBorder="0">
      <alignment vertical="center" wrapText="1"/>
    </xf>
    <xf numFmtId="49" fontId="12" fillId="0" borderId="6" applyNumberFormat="0" applyFont="0" applyFill="0" applyBorder="0">
      <alignment vertical="center"/>
    </xf>
    <xf numFmtId="49" fontId="12" fillId="0" borderId="6" applyNumberFormat="0" applyFont="0" applyFill="0" applyBorder="0">
      <alignment vertical="center"/>
    </xf>
    <xf numFmtId="49" fontId="12" fillId="0" borderId="6" applyNumberFormat="0" applyFont="0" applyFill="0" applyBorder="0">
      <alignment vertical="center"/>
    </xf>
    <xf numFmtId="49" fontId="12" fillId="0" borderId="7" applyFont="0" applyFill="0" applyBorder="0">
      <alignment vertical="center"/>
    </xf>
    <xf numFmtId="3" fontId="18" fillId="0" borderId="4" applyNumberFormat="0" applyFont="0" applyBorder="0">
      <alignment horizontal="right" vertical="center"/>
    </xf>
    <xf numFmtId="49" fontId="12" fillId="0" borderId="7" applyFont="0" applyFill="0" applyBorder="0">
      <alignment vertical="center" wrapText="1"/>
    </xf>
    <xf numFmtId="49" fontId="12" fillId="0" borderId="7" applyFont="0" applyFill="0" applyBorder="0">
      <alignment vertical="center"/>
    </xf>
    <xf numFmtId="49" fontId="12" fillId="0" borderId="7" applyFont="0" applyFill="0" applyBorder="0">
      <alignment vertical="center" wrapText="1"/>
    </xf>
    <xf numFmtId="49" fontId="12" fillId="0" borderId="7" applyFont="0" applyFill="0" applyBorder="0">
      <alignment vertical="center" wrapText="1"/>
    </xf>
    <xf numFmtId="49" fontId="12" fillId="0" borderId="7" applyFont="0" applyFill="0" applyBorder="0">
      <alignment vertical="center" wrapText="1"/>
    </xf>
    <xf numFmtId="0" fontId="4" fillId="0" borderId="8" applyFont="0" applyBorder="0">
      <alignment horizontal="center" vertical="center"/>
    </xf>
    <xf numFmtId="0" fontId="14" fillId="0" borderId="9" applyBorder="0">
      <alignment horizontal="center"/>
    </xf>
    <xf numFmtId="0" fontId="14" fillId="0" borderId="9" applyBorder="0">
      <alignment horizontal="center" vertical="center" wrapText="1"/>
    </xf>
    <xf numFmtId="0" fontId="14" fillId="0" borderId="9" applyBorder="0">
      <alignment horizontal="center" vertical="center" wrapText="1"/>
    </xf>
    <xf numFmtId="0" fontId="14" fillId="0" borderId="9" applyBorder="0">
      <alignment horizontal="center" vertical="center" wrapText="1"/>
    </xf>
    <xf numFmtId="49" fontId="4" fillId="2" borderId="10" applyNumberFormat="0" applyFont="0" applyBorder="0">
      <alignment horizontal="center" vertical="center" wrapText="1"/>
    </xf>
    <xf numFmtId="43" fontId="39" fillId="0" borderId="0" applyFont="0" applyFill="0" applyBorder="0" applyAlignment="0" applyProtection="0"/>
    <xf numFmtId="0" fontId="1" fillId="3" borderId="11" applyFont="0" applyFill="0" applyBorder="0">
      <alignment vertical="center"/>
    </xf>
    <xf numFmtId="3" fontId="8" fillId="0" borderId="0" applyNumberFormat="0" applyFont="0">
      <alignment vertical="center"/>
    </xf>
    <xf numFmtId="0" fontId="8" fillId="0" borderId="0"/>
    <xf numFmtId="0" fontId="7" fillId="0" borderId="0">
      <alignment horizontal="center" vertical="center"/>
    </xf>
    <xf numFmtId="3" fontId="8" fillId="0" borderId="0">
      <alignment vertical="center"/>
    </xf>
    <xf numFmtId="0" fontId="8" fillId="0" borderId="0">
      <alignment vertical="center"/>
    </xf>
    <xf numFmtId="0" fontId="8" fillId="0" borderId="0">
      <alignment wrapText="1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 wrapText="1"/>
    </xf>
    <xf numFmtId="0" fontId="8" fillId="0" borderId="0">
      <alignment vertical="center"/>
    </xf>
    <xf numFmtId="9" fontId="39" fillId="0" borderId="0" applyFont="0" applyFill="0" applyBorder="0" applyAlignment="0" applyProtection="0"/>
  </cellStyleXfs>
  <cellXfs count="454">
    <xf numFmtId="0" fontId="0" fillId="0" borderId="0" xfId="0"/>
    <xf numFmtId="0" fontId="1" fillId="3" borderId="12" xfId="33" applyFont="1" applyFill="1" applyBorder="1">
      <alignment vertical="center"/>
    </xf>
    <xf numFmtId="0" fontId="3" fillId="0" borderId="0" xfId="33" applyFont="1" applyFill="1" applyBorder="1">
      <alignment vertical="center"/>
    </xf>
    <xf numFmtId="0" fontId="4" fillId="0" borderId="0" xfId="33" applyFont="1" applyFill="1" applyBorder="1">
      <alignment vertical="center"/>
    </xf>
    <xf numFmtId="0" fontId="5" fillId="0" borderId="0" xfId="33" applyFont="1" applyFill="1" applyBorder="1" applyAlignment="1">
      <alignment horizontal="right" vertical="center"/>
    </xf>
    <xf numFmtId="0" fontId="5" fillId="0" borderId="0" xfId="33" applyFont="1" applyFill="1" applyBorder="1" applyAlignment="1">
      <alignment horizontal="right" vertical="top"/>
    </xf>
    <xf numFmtId="3" fontId="4" fillId="0" borderId="13" xfId="37" applyFont="1" applyBorder="1" applyAlignment="1">
      <alignment horizontal="center" vertical="center" wrapText="1"/>
    </xf>
    <xf numFmtId="49" fontId="3" fillId="0" borderId="3" xfId="19" applyFont="1" applyBorder="1">
      <alignment vertical="center"/>
    </xf>
    <xf numFmtId="3" fontId="3" fillId="5" borderId="3" xfId="4" applyFont="1" applyFill="1" applyBorder="1">
      <alignment horizontal="right" vertical="center" wrapText="1"/>
    </xf>
    <xf numFmtId="49" fontId="12" fillId="0" borderId="3" xfId="19" applyFont="1" applyBorder="1">
      <alignment vertical="center"/>
    </xf>
    <xf numFmtId="49" fontId="3" fillId="0" borderId="3" xfId="24" applyFont="1" applyBorder="1">
      <alignment vertical="center" wrapText="1"/>
    </xf>
    <xf numFmtId="49" fontId="3" fillId="0" borderId="3" xfId="19" applyFont="1" applyBorder="1" applyAlignment="1">
      <alignment vertical="center" wrapText="1"/>
    </xf>
    <xf numFmtId="49" fontId="12" fillId="0" borderId="3" xfId="24" applyFont="1" applyBorder="1">
      <alignment vertical="center" wrapText="1"/>
    </xf>
    <xf numFmtId="49" fontId="12" fillId="0" borderId="3" xfId="19" applyFont="1" applyFill="1" applyBorder="1">
      <alignment vertical="center"/>
    </xf>
    <xf numFmtId="49" fontId="12" fillId="0" borderId="3" xfId="21" applyFont="1" applyBorder="1">
      <alignment vertical="center" wrapText="1"/>
    </xf>
    <xf numFmtId="0" fontId="3" fillId="0" borderId="3" xfId="1" applyNumberFormat="1" applyFont="1" applyBorder="1" applyAlignment="1">
      <alignment horizontal="left" vertical="center" wrapText="1"/>
    </xf>
    <xf numFmtId="49" fontId="3" fillId="0" borderId="3" xfId="7" applyFont="1" applyBorder="1" applyAlignment="1">
      <alignment horizontal="left" vertical="center" wrapText="1"/>
    </xf>
    <xf numFmtId="3" fontId="3" fillId="0" borderId="3" xfId="9" applyFont="1" applyFill="1" applyBorder="1">
      <alignment horizontal="right" vertical="center" wrapText="1"/>
    </xf>
    <xf numFmtId="0" fontId="3" fillId="0" borderId="3" xfId="1" applyNumberFormat="1" applyFont="1" applyBorder="1" applyAlignment="1">
      <alignment horizontal="left" vertical="center"/>
    </xf>
    <xf numFmtId="0" fontId="12" fillId="0" borderId="3" xfId="1" applyNumberFormat="1" applyFont="1" applyBorder="1" applyAlignment="1">
      <alignment horizontal="left" vertical="center"/>
    </xf>
    <xf numFmtId="49" fontId="12" fillId="0" borderId="3" xfId="7" applyFont="1" applyBorder="1" applyAlignment="1">
      <alignment horizontal="left" vertical="center" wrapText="1"/>
    </xf>
    <xf numFmtId="0" fontId="12" fillId="0" borderId="3" xfId="1" applyNumberFormat="1" applyFont="1" applyBorder="1" applyAlignment="1">
      <alignment horizontal="left" vertical="center" wrapText="1"/>
    </xf>
    <xf numFmtId="0" fontId="2" fillId="3" borderId="14" xfId="33" applyFont="1" applyFill="1" applyBorder="1">
      <alignment vertical="center"/>
    </xf>
    <xf numFmtId="49" fontId="3" fillId="0" borderId="15" xfId="19" applyFont="1" applyBorder="1">
      <alignment vertical="center"/>
    </xf>
    <xf numFmtId="49" fontId="3" fillId="0" borderId="15" xfId="24" applyFont="1" applyBorder="1" applyAlignment="1">
      <alignment horizontal="left" vertical="center" wrapText="1"/>
    </xf>
    <xf numFmtId="3" fontId="3" fillId="0" borderId="15" xfId="4" applyFont="1" applyFill="1" applyBorder="1">
      <alignment horizontal="right" vertical="center" wrapText="1"/>
    </xf>
    <xf numFmtId="3" fontId="3" fillId="5" borderId="15" xfId="4" applyFont="1" applyFill="1" applyBorder="1">
      <alignment horizontal="right" vertical="center" wrapText="1"/>
    </xf>
    <xf numFmtId="3" fontId="4" fillId="0" borderId="15" xfId="4" applyFont="1" applyFill="1" applyBorder="1">
      <alignment horizontal="right" vertical="center" wrapText="1"/>
    </xf>
    <xf numFmtId="164" fontId="3" fillId="0" borderId="15" xfId="44" applyNumberFormat="1" applyFont="1" applyFill="1" applyBorder="1" applyAlignment="1">
      <alignment horizontal="right" vertical="center" wrapText="1"/>
    </xf>
    <xf numFmtId="3" fontId="3" fillId="0" borderId="15" xfId="8" applyFont="1" applyFill="1" applyBorder="1">
      <alignment horizontal="right" vertical="center" wrapText="1"/>
    </xf>
    <xf numFmtId="43" fontId="9" fillId="0" borderId="16" xfId="32" applyFont="1" applyBorder="1" applyAlignment="1">
      <alignment horizontal="center" vertical="center" wrapText="1"/>
    </xf>
    <xf numFmtId="43" fontId="9" fillId="0" borderId="17" xfId="32" applyFont="1" applyBorder="1" applyAlignment="1">
      <alignment horizontal="center" vertical="center" wrapText="1"/>
    </xf>
    <xf numFmtId="43" fontId="9" fillId="0" borderId="11" xfId="32" applyFont="1" applyBorder="1" applyAlignment="1">
      <alignment horizontal="center" vertical="center" wrapText="1"/>
    </xf>
    <xf numFmtId="0" fontId="20" fillId="3" borderId="11" xfId="41" applyFont="1" applyFill="1" applyBorder="1">
      <alignment vertical="center"/>
    </xf>
    <xf numFmtId="0" fontId="3" fillId="0" borderId="0" xfId="38" applyFont="1" applyBorder="1">
      <alignment vertical="center"/>
    </xf>
    <xf numFmtId="3" fontId="3" fillId="0" borderId="0" xfId="37" applyFont="1" applyBorder="1">
      <alignment vertical="center"/>
    </xf>
    <xf numFmtId="0" fontId="16" fillId="0" borderId="0" xfId="35" applyFont="1" applyBorder="1"/>
    <xf numFmtId="0" fontId="3" fillId="0" borderId="0" xfId="39" applyFont="1" applyAlignment="1">
      <alignment horizontal="right" vertical="center"/>
    </xf>
    <xf numFmtId="0" fontId="4" fillId="0" borderId="17" xfId="36" applyFont="1" applyBorder="1" applyAlignment="1">
      <alignment horizontal="center" vertical="center" wrapText="1"/>
    </xf>
    <xf numFmtId="0" fontId="4" fillId="0" borderId="16" xfId="36" applyFont="1" applyBorder="1" applyAlignment="1">
      <alignment horizontal="center" vertical="center" wrapText="1"/>
    </xf>
    <xf numFmtId="43" fontId="21" fillId="0" borderId="16" xfId="32" applyFont="1" applyBorder="1" applyAlignment="1">
      <alignment horizontal="center" vertical="center" wrapText="1"/>
    </xf>
    <xf numFmtId="43" fontId="21" fillId="0" borderId="17" xfId="32" applyFont="1" applyBorder="1" applyAlignment="1">
      <alignment horizontal="center" vertical="center" wrapText="1"/>
    </xf>
    <xf numFmtId="43" fontId="21" fillId="0" borderId="11" xfId="32" applyFont="1" applyBorder="1" applyAlignment="1">
      <alignment horizontal="center" vertical="center" wrapText="1"/>
    </xf>
    <xf numFmtId="0" fontId="3" fillId="0" borderId="3" xfId="5" applyNumberFormat="1" applyFont="1" applyBorder="1" applyAlignment="1">
      <alignment horizontal="left" vertical="center"/>
    </xf>
    <xf numFmtId="49" fontId="3" fillId="0" borderId="3" xfId="15" applyFont="1" applyBorder="1">
      <alignment vertical="center" wrapText="1"/>
    </xf>
    <xf numFmtId="3" fontId="3" fillId="0" borderId="3" xfId="10" applyFont="1" applyFill="1" applyBorder="1">
      <alignment horizontal="right" vertical="center" wrapText="1"/>
    </xf>
    <xf numFmtId="3" fontId="4" fillId="0" borderId="3" xfId="10" applyFont="1" applyFill="1" applyBorder="1">
      <alignment horizontal="right" vertical="center" wrapText="1"/>
    </xf>
    <xf numFmtId="164" fontId="3" fillId="0" borderId="3" xfId="44" applyNumberFormat="1" applyFont="1" applyFill="1" applyBorder="1" applyAlignment="1">
      <alignment vertical="center" wrapText="1"/>
    </xf>
    <xf numFmtId="3" fontId="3" fillId="0" borderId="3" xfId="15" applyNumberFormat="1" applyFont="1" applyBorder="1">
      <alignment vertical="center" wrapText="1"/>
    </xf>
    <xf numFmtId="49" fontId="3" fillId="0" borderId="3" xfId="15" applyFont="1" applyBorder="1" applyAlignment="1">
      <alignment vertical="center" wrapText="1"/>
    </xf>
    <xf numFmtId="3" fontId="3" fillId="5" borderId="3" xfId="10" applyFont="1" applyFill="1" applyBorder="1">
      <alignment horizontal="right" vertical="center" wrapText="1"/>
    </xf>
    <xf numFmtId="0" fontId="3" fillId="0" borderId="3" xfId="43" applyFont="1" applyBorder="1" applyAlignment="1">
      <alignment horizontal="left" vertical="center"/>
    </xf>
    <xf numFmtId="0" fontId="3" fillId="0" borderId="3" xfId="15" applyNumberFormat="1" applyFont="1" applyBorder="1">
      <alignment vertical="center" wrapText="1"/>
    </xf>
    <xf numFmtId="0" fontId="12" fillId="0" borderId="3" xfId="5" applyNumberFormat="1" applyFont="1" applyBorder="1" applyAlignment="1">
      <alignment horizontal="left" vertical="center"/>
    </xf>
    <xf numFmtId="3" fontId="12" fillId="0" borderId="3" xfId="10" applyFont="1" applyFill="1" applyBorder="1">
      <alignment horizontal="right" vertical="center" wrapText="1"/>
    </xf>
    <xf numFmtId="0" fontId="3" fillId="0" borderId="3" xfId="27" applyFont="1" applyBorder="1" applyAlignment="1">
      <alignment horizontal="left" vertical="center" wrapText="1"/>
    </xf>
    <xf numFmtId="49" fontId="12" fillId="0" borderId="3" xfId="15" applyFont="1" applyBorder="1">
      <alignment vertical="center" wrapText="1"/>
    </xf>
    <xf numFmtId="0" fontId="25" fillId="0" borderId="0" xfId="6" applyFont="1" applyBorder="1" applyAlignment="1">
      <alignment vertical="center"/>
    </xf>
    <xf numFmtId="0" fontId="18" fillId="0" borderId="11" xfId="40" applyFont="1" applyFill="1" applyBorder="1" applyAlignment="1">
      <alignment vertical="center"/>
    </xf>
    <xf numFmtId="0" fontId="18" fillId="0" borderId="19" xfId="42" applyFont="1" applyBorder="1" applyAlignment="1">
      <alignment horizontal="left" vertical="center"/>
    </xf>
    <xf numFmtId="0" fontId="18" fillId="0" borderId="20" xfId="42" applyFont="1" applyBorder="1" applyAlignment="1">
      <alignment horizontal="left" vertical="center"/>
    </xf>
    <xf numFmtId="0" fontId="18" fillId="0" borderId="20" xfId="42" applyFont="1" applyBorder="1" applyAlignment="1">
      <alignment vertical="center"/>
    </xf>
    <xf numFmtId="0" fontId="18" fillId="0" borderId="21" xfId="42" applyFont="1" applyBorder="1" applyAlignment="1">
      <alignment horizontal="left" vertical="center" wrapText="1"/>
    </xf>
    <xf numFmtId="0" fontId="1" fillId="6" borderId="22" xfId="40" applyFont="1" applyFill="1" applyBorder="1" applyAlignment="1">
      <alignment vertical="center"/>
    </xf>
    <xf numFmtId="166" fontId="3" fillId="0" borderId="3" xfId="32" applyNumberFormat="1" applyFont="1" applyFill="1" applyBorder="1" applyAlignment="1">
      <alignment horizontal="right" vertical="center" wrapText="1"/>
    </xf>
    <xf numFmtId="166" fontId="4" fillId="0" borderId="3" xfId="32" applyNumberFormat="1" applyFont="1" applyFill="1" applyBorder="1" applyAlignment="1">
      <alignment horizontal="right" vertical="center" wrapText="1"/>
    </xf>
    <xf numFmtId="166" fontId="12" fillId="0" borderId="3" xfId="32" applyNumberFormat="1" applyFont="1" applyFill="1" applyBorder="1" applyAlignment="1">
      <alignment horizontal="right" vertical="center" wrapText="1"/>
    </xf>
    <xf numFmtId="166" fontId="3" fillId="0" borderId="15" xfId="32" applyNumberFormat="1" applyFont="1" applyFill="1" applyBorder="1" applyAlignment="1">
      <alignment horizontal="right" vertical="center" wrapText="1"/>
    </xf>
    <xf numFmtId="0" fontId="3" fillId="0" borderId="15" xfId="5" applyNumberFormat="1" applyFont="1" applyBorder="1" applyAlignment="1">
      <alignment horizontal="left" vertical="center"/>
    </xf>
    <xf numFmtId="49" fontId="3" fillId="0" borderId="15" xfId="15" applyFont="1" applyBorder="1">
      <alignment vertical="center" wrapText="1"/>
    </xf>
    <xf numFmtId="3" fontId="3" fillId="0" borderId="15" xfId="10" applyFont="1" applyFill="1" applyBorder="1">
      <alignment horizontal="right" vertical="center" wrapText="1"/>
    </xf>
    <xf numFmtId="3" fontId="4" fillId="0" borderId="15" xfId="10" applyFont="1" applyFill="1" applyBorder="1">
      <alignment horizontal="right" vertical="center" wrapText="1"/>
    </xf>
    <xf numFmtId="0" fontId="4" fillId="0" borderId="9" xfId="39" applyFont="1" applyBorder="1" applyAlignment="1">
      <alignment horizontal="center" vertical="center"/>
    </xf>
    <xf numFmtId="3" fontId="4" fillId="0" borderId="11" xfId="37" applyFont="1" applyBorder="1" applyAlignment="1">
      <alignment horizontal="center" vertical="center" wrapText="1"/>
    </xf>
    <xf numFmtId="3" fontId="1" fillId="6" borderId="22" xfId="34" applyNumberFormat="1" applyFont="1" applyFill="1" applyBorder="1" applyAlignment="1">
      <alignment horizontal="right" vertical="center"/>
    </xf>
    <xf numFmtId="3" fontId="1" fillId="6" borderId="18" xfId="34" applyNumberFormat="1" applyFont="1" applyFill="1" applyBorder="1" applyAlignment="1">
      <alignment horizontal="right" vertical="center"/>
    </xf>
    <xf numFmtId="3" fontId="3" fillId="0" borderId="3" xfId="4" applyFont="1" applyFill="1" applyBorder="1">
      <alignment horizontal="right" vertical="center" wrapText="1"/>
    </xf>
    <xf numFmtId="3" fontId="12" fillId="0" borderId="3" xfId="4" applyFont="1" applyFill="1" applyBorder="1">
      <alignment horizontal="right" vertical="center" wrapText="1"/>
    </xf>
    <xf numFmtId="49" fontId="12" fillId="0" borderId="8" xfId="19" applyFont="1" applyBorder="1">
      <alignment vertical="center"/>
    </xf>
    <xf numFmtId="49" fontId="12" fillId="0" borderId="8" xfId="19" applyFont="1" applyBorder="1" applyAlignment="1">
      <alignment vertical="center" wrapText="1"/>
    </xf>
    <xf numFmtId="166" fontId="12" fillId="0" borderId="8" xfId="32" applyNumberFormat="1" applyFont="1" applyFill="1" applyBorder="1" applyAlignment="1">
      <alignment horizontal="right" vertical="center" wrapText="1"/>
    </xf>
    <xf numFmtId="49" fontId="3" fillId="0" borderId="15" xfId="24" applyFont="1" applyBorder="1">
      <alignment vertical="center" wrapText="1"/>
    </xf>
    <xf numFmtId="49" fontId="4" fillId="2" borderId="5" xfId="19" applyFont="1" applyFill="1" applyBorder="1">
      <alignment vertical="center"/>
    </xf>
    <xf numFmtId="49" fontId="4" fillId="2" borderId="23" xfId="19" applyFont="1" applyFill="1" applyBorder="1">
      <alignment vertical="center"/>
    </xf>
    <xf numFmtId="166" fontId="14" fillId="0" borderId="23" xfId="32" applyNumberFormat="1" applyFont="1" applyFill="1" applyBorder="1" applyAlignment="1">
      <alignment horizontal="right" vertical="center" wrapText="1"/>
    </xf>
    <xf numFmtId="164" fontId="4" fillId="0" borderId="23" xfId="44" applyNumberFormat="1" applyFont="1" applyFill="1" applyBorder="1" applyAlignment="1">
      <alignment horizontal="right" vertical="center" wrapText="1"/>
    </xf>
    <xf numFmtId="3" fontId="4" fillId="0" borderId="23" xfId="8" applyFont="1" applyFill="1" applyBorder="1">
      <alignment horizontal="right" vertical="center" wrapText="1"/>
    </xf>
    <xf numFmtId="49" fontId="3" fillId="0" borderId="8" xfId="19" applyFont="1" applyBorder="1">
      <alignment vertical="center"/>
    </xf>
    <xf numFmtId="49" fontId="3" fillId="0" borderId="8" xfId="19" applyFont="1" applyBorder="1" applyAlignment="1">
      <alignment vertical="center" wrapText="1"/>
    </xf>
    <xf numFmtId="166" fontId="3" fillId="0" borderId="8" xfId="32" applyNumberFormat="1" applyFont="1" applyFill="1" applyBorder="1" applyAlignment="1">
      <alignment horizontal="right" vertical="center" wrapText="1"/>
    </xf>
    <xf numFmtId="3" fontId="3" fillId="0" borderId="8" xfId="4" applyFont="1" applyFill="1" applyBorder="1">
      <alignment horizontal="right" vertical="center" wrapText="1"/>
    </xf>
    <xf numFmtId="49" fontId="4" fillId="2" borderId="23" xfId="19" applyFont="1" applyFill="1" applyBorder="1" applyAlignment="1">
      <alignment vertical="center" wrapText="1"/>
    </xf>
    <xf numFmtId="166" fontId="4" fillId="0" borderId="23" xfId="32" applyNumberFormat="1" applyFont="1" applyFill="1" applyBorder="1" applyAlignment="1">
      <alignment horizontal="right" vertical="center" wrapText="1"/>
    </xf>
    <xf numFmtId="49" fontId="12" fillId="0" borderId="8" xfId="24" applyFont="1" applyBorder="1">
      <alignment vertical="center" wrapText="1"/>
    </xf>
    <xf numFmtId="166" fontId="40" fillId="7" borderId="23" xfId="32" applyNumberFormat="1" applyFont="1" applyFill="1" applyBorder="1" applyAlignment="1">
      <alignment horizontal="right" vertical="center" wrapText="1"/>
    </xf>
    <xf numFmtId="166" fontId="41" fillId="7" borderId="23" xfId="32" applyNumberFormat="1" applyFont="1" applyFill="1" applyBorder="1" applyAlignment="1">
      <alignment horizontal="right" vertical="center" wrapText="1"/>
    </xf>
    <xf numFmtId="164" fontId="40" fillId="7" borderId="23" xfId="44" applyNumberFormat="1" applyFont="1" applyFill="1" applyBorder="1" applyAlignment="1">
      <alignment horizontal="right" vertical="center" wrapText="1"/>
    </xf>
    <xf numFmtId="3" fontId="40" fillId="7" borderId="23" xfId="8" applyFont="1" applyFill="1" applyBorder="1">
      <alignment horizontal="right" vertical="center" wrapText="1"/>
    </xf>
    <xf numFmtId="49" fontId="3" fillId="0" borderId="8" xfId="24" applyFont="1" applyBorder="1">
      <alignment vertical="center" wrapText="1"/>
    </xf>
    <xf numFmtId="49" fontId="12" fillId="0" borderId="15" xfId="19" applyFont="1" applyFill="1" applyBorder="1">
      <alignment vertical="center"/>
    </xf>
    <xf numFmtId="49" fontId="12" fillId="0" borderId="15" xfId="20" applyNumberFormat="1" applyFont="1" applyBorder="1" applyAlignment="1">
      <alignment horizontal="left" vertical="center" wrapText="1"/>
    </xf>
    <xf numFmtId="3" fontId="12" fillId="0" borderId="15" xfId="4" applyFont="1" applyFill="1" applyBorder="1">
      <alignment horizontal="right" vertical="center" wrapText="1"/>
    </xf>
    <xf numFmtId="49" fontId="12" fillId="0" borderId="8" xfId="19" applyFont="1" applyFill="1" applyBorder="1">
      <alignment vertical="center"/>
    </xf>
    <xf numFmtId="49" fontId="12" fillId="0" borderId="8" xfId="21" applyFont="1" applyBorder="1">
      <alignment vertical="center" wrapText="1"/>
    </xf>
    <xf numFmtId="3" fontId="12" fillId="0" borderId="8" xfId="4" applyFont="1" applyFill="1" applyBorder="1">
      <alignment horizontal="right" vertical="center" wrapText="1"/>
    </xf>
    <xf numFmtId="3" fontId="4" fillId="0" borderId="23" xfId="4" applyFont="1" applyFill="1" applyBorder="1">
      <alignment horizontal="right" vertical="center" wrapText="1"/>
    </xf>
    <xf numFmtId="49" fontId="4" fillId="0" borderId="8" xfId="23" applyFont="1" applyBorder="1">
      <alignment vertical="center" wrapText="1"/>
    </xf>
    <xf numFmtId="49" fontId="40" fillId="7" borderId="5" xfId="31" applyFont="1" applyFill="1" applyBorder="1" applyAlignment="1">
      <alignment horizontal="left" vertical="center" wrapText="1"/>
    </xf>
    <xf numFmtId="49" fontId="40" fillId="7" borderId="23" xfId="31" applyFont="1" applyFill="1" applyBorder="1" applyAlignment="1">
      <alignment vertical="center" wrapText="1"/>
    </xf>
    <xf numFmtId="3" fontId="40" fillId="7" borderId="23" xfId="4" applyFont="1" applyFill="1" applyBorder="1">
      <alignment horizontal="right" vertical="center" wrapText="1"/>
    </xf>
    <xf numFmtId="0" fontId="3" fillId="0" borderId="15" xfId="1" applyNumberFormat="1" applyFont="1" applyBorder="1" applyAlignment="1">
      <alignment horizontal="left" vertical="center" wrapText="1"/>
    </xf>
    <xf numFmtId="49" fontId="3" fillId="0" borderId="15" xfId="7" applyFont="1" applyBorder="1" applyAlignment="1">
      <alignment horizontal="left" vertical="center" wrapText="1"/>
    </xf>
    <xf numFmtId="0" fontId="3" fillId="0" borderId="8" xfId="1" applyNumberFormat="1" applyFont="1" applyBorder="1" applyAlignment="1">
      <alignment horizontal="left" vertical="center" wrapText="1"/>
    </xf>
    <xf numFmtId="0" fontId="4" fillId="2" borderId="5" xfId="1" applyNumberFormat="1" applyFont="1" applyFill="1" applyBorder="1" applyAlignment="1">
      <alignment horizontal="left" vertical="center" wrapText="1"/>
    </xf>
    <xf numFmtId="0" fontId="4" fillId="2" borderId="23" xfId="36" applyFont="1" applyFill="1" applyBorder="1" applyAlignment="1">
      <alignment horizontal="left" vertical="center"/>
    </xf>
    <xf numFmtId="3" fontId="3" fillId="0" borderId="15" xfId="9" applyFont="1" applyFill="1" applyBorder="1" applyAlignment="1">
      <alignment vertical="center" wrapText="1"/>
    </xf>
    <xf numFmtId="3" fontId="3" fillId="0" borderId="3" xfId="9" applyFont="1" applyFill="1" applyBorder="1" applyAlignment="1">
      <alignment vertical="center" wrapText="1"/>
    </xf>
    <xf numFmtId="3" fontId="3" fillId="5" borderId="3" xfId="9" applyFont="1" applyFill="1" applyBorder="1">
      <alignment horizontal="right" vertical="center" wrapText="1"/>
    </xf>
    <xf numFmtId="0" fontId="3" fillId="0" borderId="2" xfId="1" applyNumberFormat="1" applyFont="1" applyBorder="1" applyAlignment="1">
      <alignment horizontal="left" vertical="center" wrapText="1"/>
    </xf>
    <xf numFmtId="49" fontId="3" fillId="0" borderId="2" xfId="7" applyFont="1" applyBorder="1" applyAlignment="1">
      <alignment horizontal="left" vertical="center" wrapText="1"/>
    </xf>
    <xf numFmtId="166" fontId="3" fillId="0" borderId="2" xfId="32" applyNumberFormat="1" applyFont="1" applyFill="1" applyBorder="1" applyAlignment="1">
      <alignment horizontal="right" vertical="center" wrapText="1"/>
    </xf>
    <xf numFmtId="3" fontId="4" fillId="0" borderId="2" xfId="4" applyFont="1" applyFill="1" applyBorder="1">
      <alignment horizontal="right" vertical="center" wrapText="1"/>
    </xf>
    <xf numFmtId="164" fontId="3" fillId="0" borderId="2" xfId="44" applyNumberFormat="1" applyFont="1" applyFill="1" applyBorder="1" applyAlignment="1">
      <alignment horizontal="right" vertical="center" wrapText="1"/>
    </xf>
    <xf numFmtId="49" fontId="4" fillId="2" borderId="23" xfId="7" applyFont="1" applyFill="1" applyBorder="1" applyAlignment="1">
      <alignment horizontal="left" vertical="center" wrapText="1"/>
    </xf>
    <xf numFmtId="49" fontId="4" fillId="2" borderId="23" xfId="7" applyFont="1" applyFill="1" applyBorder="1" applyAlignment="1">
      <alignment horizontal="left" vertical="center"/>
    </xf>
    <xf numFmtId="164" fontId="3" fillId="0" borderId="23" xfId="44" applyNumberFormat="1" applyFont="1" applyFill="1" applyBorder="1" applyAlignment="1">
      <alignment horizontal="right" vertical="center" wrapText="1"/>
    </xf>
    <xf numFmtId="166" fontId="3" fillId="5" borderId="3" xfId="32" applyNumberFormat="1" applyFont="1" applyFill="1" applyBorder="1" applyAlignment="1">
      <alignment horizontal="right" vertical="center" wrapText="1"/>
    </xf>
    <xf numFmtId="3" fontId="3" fillId="5" borderId="15" xfId="9" applyFont="1" applyFill="1" applyBorder="1" applyAlignment="1">
      <alignment vertical="center" wrapText="1"/>
    </xf>
    <xf numFmtId="166" fontId="40" fillId="8" borderId="23" xfId="32" applyNumberFormat="1" applyFont="1" applyFill="1" applyBorder="1" applyAlignment="1">
      <alignment horizontal="right" vertical="center" wrapText="1"/>
    </xf>
    <xf numFmtId="166" fontId="41" fillId="8" borderId="23" xfId="32" applyNumberFormat="1" applyFont="1" applyFill="1" applyBorder="1" applyAlignment="1">
      <alignment horizontal="right" vertical="center" wrapText="1"/>
    </xf>
    <xf numFmtId="3" fontId="3" fillId="0" borderId="2" xfId="8" applyFont="1" applyFill="1" applyBorder="1">
      <alignment horizontal="right" vertical="center" wrapText="1"/>
    </xf>
    <xf numFmtId="3" fontId="3" fillId="0" borderId="23" xfId="8" applyFont="1" applyFill="1" applyBorder="1">
      <alignment horizontal="right" vertical="center" wrapText="1"/>
    </xf>
    <xf numFmtId="166" fontId="3" fillId="5" borderId="15" xfId="32" applyNumberFormat="1" applyFont="1" applyFill="1" applyBorder="1" applyAlignment="1">
      <alignment horizontal="right" vertical="center" wrapText="1"/>
    </xf>
    <xf numFmtId="49" fontId="40" fillId="7" borderId="5" xfId="19" applyFont="1" applyFill="1" applyBorder="1" applyAlignment="1">
      <alignment vertical="center" wrapText="1"/>
    </xf>
    <xf numFmtId="49" fontId="40" fillId="7" borderId="23" xfId="19" applyFont="1" applyFill="1" applyBorder="1" applyAlignment="1">
      <alignment vertical="center" wrapText="1"/>
    </xf>
    <xf numFmtId="166" fontId="3" fillId="5" borderId="8" xfId="32" applyNumberFormat="1" applyFont="1" applyFill="1" applyBorder="1" applyAlignment="1">
      <alignment horizontal="right" vertical="center" wrapText="1"/>
    </xf>
    <xf numFmtId="166" fontId="4" fillId="0" borderId="8" xfId="32" applyNumberFormat="1" applyFont="1" applyFill="1" applyBorder="1" applyAlignment="1">
      <alignment horizontal="right" vertical="center" wrapText="1"/>
    </xf>
    <xf numFmtId="49" fontId="42" fillId="8" borderId="5" xfId="22" applyFont="1" applyFill="1" applyBorder="1">
      <alignment vertical="center"/>
    </xf>
    <xf numFmtId="49" fontId="40" fillId="8" borderId="23" xfId="22" applyFont="1" applyFill="1" applyBorder="1">
      <alignment vertical="center"/>
    </xf>
    <xf numFmtId="3" fontId="12" fillId="5" borderId="3" xfId="9" applyFont="1" applyFill="1" applyBorder="1">
      <alignment horizontal="right" vertical="center" wrapText="1"/>
    </xf>
    <xf numFmtId="164" fontId="41" fillId="8" borderId="23" xfId="44" applyNumberFormat="1" applyFont="1" applyFill="1" applyBorder="1" applyAlignment="1">
      <alignment horizontal="right" vertical="center" wrapText="1"/>
    </xf>
    <xf numFmtId="3" fontId="41" fillId="8" borderId="23" xfId="8" applyFont="1" applyFill="1" applyBorder="1">
      <alignment horizontal="right" vertical="center" wrapText="1"/>
    </xf>
    <xf numFmtId="3" fontId="42" fillId="8" borderId="24" xfId="5" applyFont="1" applyFill="1" applyBorder="1" applyAlignment="1">
      <alignment horizontal="left" vertical="center"/>
    </xf>
    <xf numFmtId="166" fontId="40" fillId="8" borderId="25" xfId="32" applyNumberFormat="1" applyFont="1" applyFill="1" applyBorder="1" applyAlignment="1">
      <alignment horizontal="right" vertical="center" wrapText="1"/>
    </xf>
    <xf numFmtId="166" fontId="41" fillId="8" borderId="25" xfId="32" applyNumberFormat="1" applyFont="1" applyFill="1" applyBorder="1" applyAlignment="1">
      <alignment horizontal="right" vertical="center" wrapText="1"/>
    </xf>
    <xf numFmtId="3" fontId="40" fillId="8" borderId="25" xfId="4" applyFont="1" applyFill="1" applyBorder="1">
      <alignment horizontal="right" vertical="center" wrapText="1"/>
    </xf>
    <xf numFmtId="0" fontId="40" fillId="8" borderId="25" xfId="26" applyFont="1" applyFill="1" applyBorder="1">
      <alignment horizontal="center" vertical="center"/>
    </xf>
    <xf numFmtId="164" fontId="40" fillId="8" borderId="25" xfId="44" applyNumberFormat="1" applyFont="1" applyFill="1" applyBorder="1" applyAlignment="1">
      <alignment horizontal="right" vertical="center" wrapText="1"/>
    </xf>
    <xf numFmtId="3" fontId="40" fillId="8" borderId="15" xfId="8" applyFont="1" applyFill="1" applyBorder="1">
      <alignment horizontal="right" vertical="center" wrapText="1"/>
    </xf>
    <xf numFmtId="0" fontId="3" fillId="0" borderId="8" xfId="5" applyNumberFormat="1" applyFont="1" applyBorder="1" applyAlignment="1">
      <alignment horizontal="left" vertical="center"/>
    </xf>
    <xf numFmtId="49" fontId="3" fillId="0" borderId="8" xfId="15" applyFont="1" applyBorder="1">
      <alignment vertical="center" wrapText="1"/>
    </xf>
    <xf numFmtId="3" fontId="3" fillId="0" borderId="8" xfId="10" applyFont="1" applyFill="1" applyBorder="1">
      <alignment horizontal="right" vertical="center" wrapText="1"/>
    </xf>
    <xf numFmtId="3" fontId="4" fillId="0" borderId="8" xfId="10" applyFont="1" applyFill="1" applyBorder="1">
      <alignment horizontal="right" vertical="center" wrapText="1"/>
    </xf>
    <xf numFmtId="164" fontId="3" fillId="0" borderId="8" xfId="44" applyNumberFormat="1" applyFont="1" applyFill="1" applyBorder="1" applyAlignment="1">
      <alignment vertical="center" wrapText="1"/>
    </xf>
    <xf numFmtId="3" fontId="4" fillId="2" borderId="5" xfId="1" applyFont="1" applyFill="1" applyBorder="1" applyAlignment="1">
      <alignment horizontal="left" vertical="center" wrapText="1"/>
    </xf>
    <xf numFmtId="49" fontId="4" fillId="2" borderId="23" xfId="16" applyFont="1" applyFill="1" applyBorder="1" applyAlignment="1">
      <alignment vertical="center" wrapText="1"/>
    </xf>
    <xf numFmtId="0" fontId="3" fillId="0" borderId="15" xfId="43" applyFont="1" applyBorder="1" applyAlignment="1">
      <alignment horizontal="left" vertical="center"/>
    </xf>
    <xf numFmtId="0" fontId="3" fillId="0" borderId="15" xfId="15" applyNumberFormat="1" applyFont="1" applyBorder="1">
      <alignment vertical="center" wrapText="1"/>
    </xf>
    <xf numFmtId="3" fontId="10" fillId="0" borderId="21" xfId="3" applyFont="1" applyBorder="1" applyAlignment="1">
      <alignment vertical="center" wrapText="1"/>
    </xf>
    <xf numFmtId="3" fontId="4" fillId="0" borderId="11" xfId="37" applyFont="1" applyBorder="1" applyAlignment="1">
      <alignment vertical="center" wrapText="1"/>
    </xf>
    <xf numFmtId="3" fontId="9" fillId="0" borderId="22" xfId="3" applyFont="1" applyBorder="1" applyAlignment="1">
      <alignment vertical="center" wrapText="1"/>
    </xf>
    <xf numFmtId="3" fontId="9" fillId="0" borderId="21" xfId="3" applyFont="1" applyBorder="1" applyAlignment="1">
      <alignment vertical="center" wrapText="1"/>
    </xf>
    <xf numFmtId="3" fontId="42" fillId="9" borderId="24" xfId="5" applyFont="1" applyFill="1" applyBorder="1" applyAlignment="1">
      <alignment horizontal="left" vertical="center"/>
    </xf>
    <xf numFmtId="0" fontId="40" fillId="9" borderId="25" xfId="26" applyFont="1" applyFill="1" applyBorder="1">
      <alignment horizontal="center" vertical="center"/>
    </xf>
    <xf numFmtId="166" fontId="40" fillId="9" borderId="25" xfId="32" applyNumberFormat="1" applyFont="1" applyFill="1" applyBorder="1" applyAlignment="1">
      <alignment horizontal="right" vertical="center" wrapText="1"/>
    </xf>
    <xf numFmtId="3" fontId="40" fillId="9" borderId="25" xfId="4" applyFont="1" applyFill="1" applyBorder="1">
      <alignment horizontal="right" vertical="center" wrapText="1"/>
    </xf>
    <xf numFmtId="164" fontId="40" fillId="9" borderId="25" xfId="44" applyNumberFormat="1" applyFont="1" applyFill="1" applyBorder="1" applyAlignment="1">
      <alignment horizontal="right" vertical="center" wrapText="1"/>
    </xf>
    <xf numFmtId="3" fontId="40" fillId="9" borderId="15" xfId="8" applyFont="1" applyFill="1" applyBorder="1">
      <alignment horizontal="right" vertical="center" wrapText="1"/>
    </xf>
    <xf numFmtId="3" fontId="9" fillId="0" borderId="11" xfId="37" applyFont="1" applyBorder="1" applyAlignment="1">
      <alignment vertical="center" wrapText="1"/>
    </xf>
    <xf numFmtId="3" fontId="1" fillId="6" borderId="27" xfId="34" applyNumberFormat="1" applyFont="1" applyFill="1" applyBorder="1" applyAlignment="1">
      <alignment vertical="center"/>
    </xf>
    <xf numFmtId="3" fontId="4" fillId="0" borderId="3" xfId="4" applyFont="1" applyFill="1" applyBorder="1">
      <alignment horizontal="right" vertical="center" wrapText="1"/>
    </xf>
    <xf numFmtId="164" fontId="3" fillId="0" borderId="3" xfId="44" applyNumberFormat="1" applyFont="1" applyFill="1" applyBorder="1" applyAlignment="1">
      <alignment horizontal="right" vertical="center" wrapText="1"/>
    </xf>
    <xf numFmtId="3" fontId="3" fillId="0" borderId="3" xfId="8" applyFont="1" applyFill="1" applyBorder="1">
      <alignment horizontal="right" vertical="center" wrapText="1"/>
    </xf>
    <xf numFmtId="49" fontId="40" fillId="7" borderId="28" xfId="19" applyFont="1" applyFill="1" applyBorder="1" applyAlignment="1">
      <alignment vertical="center" wrapText="1"/>
    </xf>
    <xf numFmtId="49" fontId="40" fillId="7" borderId="29" xfId="19" applyFont="1" applyFill="1" applyBorder="1" applyAlignment="1">
      <alignment vertical="center" wrapText="1"/>
    </xf>
    <xf numFmtId="166" fontId="40" fillId="7" borderId="29" xfId="32" applyNumberFormat="1" applyFont="1" applyFill="1" applyBorder="1" applyAlignment="1">
      <alignment horizontal="right" vertical="center" wrapText="1"/>
    </xf>
    <xf numFmtId="166" fontId="41" fillId="7" borderId="29" xfId="32" applyNumberFormat="1" applyFont="1" applyFill="1" applyBorder="1" applyAlignment="1">
      <alignment horizontal="right" vertical="center" wrapText="1"/>
    </xf>
    <xf numFmtId="3" fontId="40" fillId="7" borderId="29" xfId="4" applyFont="1" applyFill="1" applyBorder="1">
      <alignment horizontal="right" vertical="center" wrapText="1"/>
    </xf>
    <xf numFmtId="164" fontId="40" fillId="7" borderId="29" xfId="44" applyNumberFormat="1" applyFont="1" applyFill="1" applyBorder="1" applyAlignment="1">
      <alignment horizontal="right" vertical="center" wrapText="1"/>
    </xf>
    <xf numFmtId="3" fontId="40" fillId="7" borderId="29" xfId="8" applyFont="1" applyFill="1" applyBorder="1">
      <alignment horizontal="right" vertical="center" wrapText="1"/>
    </xf>
    <xf numFmtId="49" fontId="4" fillId="0" borderId="3" xfId="23" applyFont="1" applyBorder="1">
      <alignment vertical="center" wrapText="1"/>
    </xf>
    <xf numFmtId="49" fontId="28" fillId="0" borderId="8" xfId="7" applyFont="1" applyBorder="1" applyAlignment="1">
      <alignment horizontal="left" vertical="center" wrapText="1"/>
    </xf>
    <xf numFmtId="164" fontId="4" fillId="0" borderId="23" xfId="44" applyNumberFormat="1" applyFont="1" applyFill="1" applyBorder="1" applyAlignment="1">
      <alignment vertical="center" wrapText="1"/>
    </xf>
    <xf numFmtId="3" fontId="40" fillId="7" borderId="5" xfId="12" applyNumberFormat="1" applyFont="1" applyFill="1" applyBorder="1" applyAlignment="1">
      <alignment horizontal="left" vertical="center"/>
    </xf>
    <xf numFmtId="49" fontId="40" fillId="7" borderId="23" xfId="13" applyNumberFormat="1" applyFont="1" applyFill="1" applyBorder="1" applyAlignment="1">
      <alignment horizontal="left" vertical="center" wrapText="1"/>
    </xf>
    <xf numFmtId="164" fontId="40" fillId="7" borderId="23" xfId="44" applyNumberFormat="1" applyFont="1" applyFill="1" applyBorder="1" applyAlignment="1">
      <alignment vertical="center" wrapText="1"/>
    </xf>
    <xf numFmtId="3" fontId="40" fillId="7" borderId="23" xfId="10" applyFont="1" applyFill="1" applyBorder="1">
      <alignment horizontal="right" vertical="center" wrapText="1"/>
    </xf>
    <xf numFmtId="1" fontId="3" fillId="0" borderId="3" xfId="32" applyNumberFormat="1" applyFont="1" applyFill="1" applyBorder="1" applyAlignment="1">
      <alignment horizontal="right" vertical="center" wrapText="1"/>
    </xf>
    <xf numFmtId="0" fontId="3" fillId="0" borderId="8" xfId="15" applyNumberFormat="1" applyFont="1" applyBorder="1">
      <alignment vertical="center" wrapText="1"/>
    </xf>
    <xf numFmtId="3" fontId="3" fillId="5" borderId="15" xfId="10" applyFont="1" applyFill="1" applyBorder="1">
      <alignment horizontal="right" vertical="center" wrapText="1"/>
    </xf>
    <xf numFmtId="3" fontId="20" fillId="3" borderId="5" xfId="5" applyFont="1" applyFill="1" applyBorder="1" applyAlignment="1">
      <alignment horizontal="left" vertical="center"/>
    </xf>
    <xf numFmtId="3" fontId="20" fillId="3" borderId="23" xfId="5" applyFont="1" applyFill="1" applyBorder="1" applyAlignment="1">
      <alignment horizontal="left" vertical="center"/>
    </xf>
    <xf numFmtId="166" fontId="1" fillId="3" borderId="23" xfId="32" applyNumberFormat="1" applyFont="1" applyFill="1" applyBorder="1" applyAlignment="1">
      <alignment horizontal="right" vertical="center" wrapText="1"/>
    </xf>
    <xf numFmtId="3" fontId="1" fillId="3" borderId="23" xfId="10" applyFont="1" applyFill="1" applyBorder="1">
      <alignment horizontal="right" vertical="center" wrapText="1"/>
    </xf>
    <xf numFmtId="164" fontId="1" fillId="3" borderId="23" xfId="44" applyNumberFormat="1" applyFont="1" applyFill="1" applyBorder="1" applyAlignment="1">
      <alignment horizontal="right" vertical="center" wrapText="1"/>
    </xf>
    <xf numFmtId="3" fontId="3" fillId="0" borderId="15" xfId="14" applyFont="1" applyBorder="1" applyAlignment="1">
      <alignment horizontal="right" vertical="center"/>
    </xf>
    <xf numFmtId="165" fontId="3" fillId="0" borderId="5" xfId="40" applyNumberFormat="1" applyFont="1" applyFill="1" applyBorder="1" applyAlignment="1">
      <alignment vertical="center"/>
    </xf>
    <xf numFmtId="165" fontId="3" fillId="0" borderId="23" xfId="40" applyNumberFormat="1" applyFont="1" applyFill="1" applyBorder="1" applyAlignment="1">
      <alignment horizontal="center" vertical="center"/>
    </xf>
    <xf numFmtId="165" fontId="21" fillId="0" borderId="23" xfId="40" applyNumberFormat="1" applyFont="1" applyFill="1" applyBorder="1" applyAlignment="1">
      <alignment vertical="center"/>
    </xf>
    <xf numFmtId="165" fontId="21" fillId="0" borderId="17" xfId="40" applyNumberFormat="1" applyFont="1" applyFill="1" applyBorder="1" applyAlignment="1">
      <alignment vertical="center"/>
    </xf>
    <xf numFmtId="3" fontId="3" fillId="0" borderId="30" xfId="14" applyFont="1" applyBorder="1" applyAlignment="1">
      <alignment vertical="center"/>
    </xf>
    <xf numFmtId="3" fontId="3" fillId="0" borderId="31" xfId="14" applyFont="1" applyBorder="1" applyAlignment="1">
      <alignment vertical="center"/>
    </xf>
    <xf numFmtId="3" fontId="3" fillId="0" borderId="32" xfId="14" applyFont="1" applyBorder="1" applyAlignment="1">
      <alignment horizontal="right" vertical="center"/>
    </xf>
    <xf numFmtId="3" fontId="3" fillId="0" borderId="33" xfId="14" applyFont="1" applyBorder="1" applyAlignment="1">
      <alignment vertical="center"/>
    </xf>
    <xf numFmtId="3" fontId="3" fillId="0" borderId="34" xfId="14" applyFont="1" applyBorder="1" applyAlignment="1">
      <alignment horizontal="right" vertical="center"/>
    </xf>
    <xf numFmtId="3" fontId="3" fillId="0" borderId="7" xfId="14" applyFont="1" applyBorder="1" applyAlignment="1">
      <alignment horizontal="right" vertical="center"/>
    </xf>
    <xf numFmtId="3" fontId="3" fillId="0" borderId="1" xfId="14" applyFont="1" applyBorder="1" applyAlignment="1">
      <alignment horizontal="right" vertical="center"/>
    </xf>
    <xf numFmtId="3" fontId="3" fillId="5" borderId="8" xfId="4" applyFont="1" applyFill="1" applyBorder="1">
      <alignment horizontal="right" vertical="center" wrapText="1"/>
    </xf>
    <xf numFmtId="0" fontId="4" fillId="2" borderId="28" xfId="5" applyNumberFormat="1" applyFont="1" applyFill="1" applyBorder="1" applyAlignment="1">
      <alignment horizontal="left" vertical="center"/>
    </xf>
    <xf numFmtId="49" fontId="4" fillId="2" borderId="29" xfId="17" applyFont="1" applyFill="1" applyBorder="1">
      <alignment vertical="center"/>
    </xf>
    <xf numFmtId="166" fontId="4" fillId="0" borderId="29" xfId="32" applyNumberFormat="1" applyFont="1" applyFill="1" applyBorder="1" applyAlignment="1">
      <alignment horizontal="right" vertical="center" wrapText="1"/>
    </xf>
    <xf numFmtId="0" fontId="4" fillId="2" borderId="24" xfId="5" applyNumberFormat="1" applyFont="1" applyFill="1" applyBorder="1" applyAlignment="1">
      <alignment horizontal="left" vertical="center"/>
    </xf>
    <xf numFmtId="49" fontId="4" fillId="2" borderId="25" xfId="18" applyFont="1" applyFill="1" applyBorder="1" applyAlignment="1">
      <alignment vertical="center" wrapText="1"/>
    </xf>
    <xf numFmtId="166" fontId="4" fillId="0" borderId="25" xfId="32" applyNumberFormat="1" applyFont="1" applyFill="1" applyBorder="1" applyAlignment="1">
      <alignment horizontal="right" vertical="center" wrapText="1"/>
    </xf>
    <xf numFmtId="164" fontId="3" fillId="0" borderId="25" xfId="44" applyNumberFormat="1" applyFont="1" applyFill="1" applyBorder="1" applyAlignment="1">
      <alignment vertical="center" wrapText="1"/>
    </xf>
    <xf numFmtId="3" fontId="12" fillId="5" borderId="3" xfId="4" applyFont="1" applyFill="1" applyBorder="1">
      <alignment horizontal="right" vertical="center" wrapText="1"/>
    </xf>
    <xf numFmtId="3" fontId="12" fillId="5" borderId="8" xfId="4" applyFont="1" applyFill="1" applyBorder="1">
      <alignment horizontal="right" vertical="center" wrapText="1"/>
    </xf>
    <xf numFmtId="3" fontId="3" fillId="5" borderId="15" xfId="9" applyFont="1" applyFill="1" applyBorder="1">
      <alignment horizontal="right" vertical="center" wrapText="1"/>
    </xf>
    <xf numFmtId="3" fontId="3" fillId="5" borderId="3" xfId="9" applyFont="1" applyFill="1" applyBorder="1" applyAlignment="1">
      <alignment vertical="center" wrapText="1"/>
    </xf>
    <xf numFmtId="3" fontId="3" fillId="5" borderId="8" xfId="9" applyFont="1" applyFill="1" applyBorder="1">
      <alignment horizontal="right" vertical="center" wrapText="1"/>
    </xf>
    <xf numFmtId="3" fontId="3" fillId="0" borderId="8" xfId="9" applyFont="1" applyFill="1" applyBorder="1">
      <alignment horizontal="right" vertical="center" wrapText="1"/>
    </xf>
    <xf numFmtId="3" fontId="3" fillId="5" borderId="2" xfId="9" applyFont="1" applyFill="1" applyBorder="1">
      <alignment horizontal="right" vertical="center" wrapText="1"/>
    </xf>
    <xf numFmtId="3" fontId="3" fillId="0" borderId="2" xfId="9" applyFont="1" applyFill="1" applyBorder="1">
      <alignment horizontal="right" vertical="center" wrapText="1"/>
    </xf>
    <xf numFmtId="0" fontId="0" fillId="0" borderId="0" xfId="0" applyFont="1"/>
    <xf numFmtId="0" fontId="8" fillId="3" borderId="35" xfId="35" applyFont="1" applyFill="1" applyBorder="1"/>
    <xf numFmtId="0" fontId="4" fillId="0" borderId="0" xfId="39" applyFont="1" applyAlignment="1">
      <alignment horizontal="right" vertical="center"/>
    </xf>
    <xf numFmtId="0" fontId="4" fillId="0" borderId="0" xfId="39" applyFont="1" applyAlignment="1">
      <alignment horizontal="right" vertical="top"/>
    </xf>
    <xf numFmtId="3" fontId="3" fillId="5" borderId="8" xfId="10" applyFont="1" applyFill="1" applyBorder="1">
      <alignment horizontal="right" vertical="center" wrapText="1"/>
    </xf>
    <xf numFmtId="3" fontId="12" fillId="5" borderId="3" xfId="10" applyFont="1" applyFill="1" applyBorder="1">
      <alignment horizontal="right" vertical="center" wrapText="1"/>
    </xf>
    <xf numFmtId="49" fontId="3" fillId="0" borderId="4" xfId="19" applyFont="1" applyFill="1" applyBorder="1">
      <alignment vertical="center"/>
    </xf>
    <xf numFmtId="49" fontId="3" fillId="0" borderId="4" xfId="19" applyFont="1" applyFill="1" applyBorder="1" applyAlignment="1">
      <alignment vertical="center" wrapText="1"/>
    </xf>
    <xf numFmtId="166" fontId="3" fillId="0" borderId="4" xfId="32" applyNumberFormat="1" applyFont="1" applyFill="1" applyBorder="1" applyAlignment="1">
      <alignment horizontal="right" vertical="center" wrapText="1"/>
    </xf>
    <xf numFmtId="49" fontId="3" fillId="0" borderId="15" xfId="15" applyFont="1" applyBorder="1" applyAlignment="1">
      <alignment vertical="center" wrapText="1"/>
    </xf>
    <xf numFmtId="0" fontId="3" fillId="0" borderId="32" xfId="5" applyNumberFormat="1" applyFont="1" applyBorder="1" applyAlignment="1">
      <alignment horizontal="left" vertical="center"/>
    </xf>
    <xf numFmtId="49" fontId="3" fillId="0" borderId="32" xfId="15" applyFont="1" applyBorder="1">
      <alignment vertical="center" wrapText="1"/>
    </xf>
    <xf numFmtId="166" fontId="3" fillId="0" borderId="32" xfId="32" applyNumberFormat="1" applyFont="1" applyFill="1" applyBorder="1" applyAlignment="1">
      <alignment horizontal="right" vertical="center" wrapText="1"/>
    </xf>
    <xf numFmtId="3" fontId="3" fillId="5" borderId="32" xfId="10" applyFont="1" applyFill="1" applyBorder="1">
      <alignment horizontal="right" vertical="center" wrapText="1"/>
    </xf>
    <xf numFmtId="3" fontId="3" fillId="0" borderId="32" xfId="10" applyFont="1" applyFill="1" applyBorder="1">
      <alignment horizontal="right" vertical="center" wrapText="1"/>
    </xf>
    <xf numFmtId="0" fontId="29" fillId="0" borderId="0" xfId="35" applyFont="1" applyBorder="1" applyAlignment="1">
      <alignment vertical="center"/>
    </xf>
    <xf numFmtId="0" fontId="30" fillId="0" borderId="0" xfId="35" applyFont="1" applyBorder="1"/>
    <xf numFmtId="0" fontId="31" fillId="0" borderId="0" xfId="35" applyFont="1" applyBorder="1"/>
    <xf numFmtId="0" fontId="32" fillId="0" borderId="0" xfId="35" applyFont="1" applyBorder="1"/>
    <xf numFmtId="44" fontId="26" fillId="0" borderId="0" xfId="11" applyNumberFormat="1" applyFont="1" applyBorder="1">
      <alignment horizontal="left" vertical="center"/>
    </xf>
    <xf numFmtId="0" fontId="26" fillId="0" borderId="0" xfId="39" applyFont="1" applyBorder="1">
      <alignment wrapText="1"/>
    </xf>
    <xf numFmtId="0" fontId="26" fillId="0" borderId="0" xfId="35" applyFont="1" applyBorder="1"/>
    <xf numFmtId="0" fontId="8" fillId="0" borderId="0" xfId="35"/>
    <xf numFmtId="3" fontId="30" fillId="0" borderId="31" xfId="35" applyNumberFormat="1" applyFont="1" applyBorder="1" applyAlignment="1">
      <alignment vertical="center"/>
    </xf>
    <xf numFmtId="3" fontId="30" fillId="0" borderId="36" xfId="35" applyNumberFormat="1" applyFont="1" applyBorder="1" applyAlignment="1">
      <alignment vertical="center"/>
    </xf>
    <xf numFmtId="3" fontId="30" fillId="0" borderId="33" xfId="35" applyNumberFormat="1" applyFont="1" applyBorder="1" applyAlignment="1">
      <alignment vertical="center"/>
    </xf>
    <xf numFmtId="3" fontId="29" fillId="0" borderId="37" xfId="35" applyNumberFormat="1" applyFont="1" applyBorder="1" applyAlignment="1">
      <alignment vertical="center"/>
    </xf>
    <xf numFmtId="0" fontId="35" fillId="0" borderId="0" xfId="35" applyFont="1"/>
    <xf numFmtId="0" fontId="29" fillId="0" borderId="23" xfId="35" applyFont="1" applyBorder="1" applyAlignment="1">
      <alignment vertical="center" wrapText="1"/>
    </xf>
    <xf numFmtId="0" fontId="14" fillId="0" borderId="5" xfId="35" applyFont="1" applyBorder="1" applyAlignment="1">
      <alignment horizontal="center" vertical="center" textRotation="90" wrapText="1"/>
    </xf>
    <xf numFmtId="0" fontId="14" fillId="0" borderId="17" xfId="35" applyFont="1" applyBorder="1" applyAlignment="1">
      <alignment horizontal="center" vertical="center" textRotation="90" wrapText="1"/>
    </xf>
    <xf numFmtId="10" fontId="30" fillId="0" borderId="34" xfId="44" applyNumberFormat="1" applyFont="1" applyBorder="1" applyAlignment="1">
      <alignment vertical="center"/>
    </xf>
    <xf numFmtId="10" fontId="30" fillId="0" borderId="30" xfId="44" applyNumberFormat="1" applyFont="1" applyBorder="1" applyAlignment="1">
      <alignment vertical="center"/>
    </xf>
    <xf numFmtId="10" fontId="30" fillId="0" borderId="7" xfId="44" applyNumberFormat="1" applyFont="1" applyBorder="1" applyAlignment="1">
      <alignment vertical="center"/>
    </xf>
    <xf numFmtId="10" fontId="30" fillId="0" borderId="31" xfId="44" applyNumberFormat="1" applyFont="1" applyBorder="1" applyAlignment="1">
      <alignment vertical="center"/>
    </xf>
    <xf numFmtId="10" fontId="32" fillId="0" borderId="1" xfId="44" applyNumberFormat="1" applyFont="1" applyBorder="1" applyAlignment="1">
      <alignment vertical="center"/>
    </xf>
    <xf numFmtId="10" fontId="30" fillId="0" borderId="33" xfId="44" applyNumberFormat="1" applyFont="1" applyBorder="1" applyAlignment="1">
      <alignment vertical="center"/>
    </xf>
    <xf numFmtId="3" fontId="29" fillId="0" borderId="38" xfId="35" applyNumberFormat="1" applyFont="1" applyBorder="1" applyAlignment="1">
      <alignment vertical="center"/>
    </xf>
    <xf numFmtId="10" fontId="30" fillId="0" borderId="0" xfId="44" applyNumberFormat="1" applyFont="1" applyBorder="1" applyAlignment="1">
      <alignment vertical="center"/>
    </xf>
    <xf numFmtId="0" fontId="29" fillId="0" borderId="0" xfId="35" applyFont="1" applyBorder="1" applyAlignment="1">
      <alignment horizontal="left" vertical="center"/>
    </xf>
    <xf numFmtId="3" fontId="29" fillId="0" borderId="0" xfId="35" applyNumberFormat="1" applyFont="1" applyBorder="1" applyAlignment="1">
      <alignment horizontal="right" vertical="center"/>
    </xf>
    <xf numFmtId="3" fontId="30" fillId="10" borderId="11" xfId="35" applyNumberFormat="1" applyFont="1" applyFill="1" applyBorder="1" applyAlignment="1">
      <alignment horizontal="right" vertical="center"/>
    </xf>
    <xf numFmtId="3" fontId="30" fillId="10" borderId="35" xfId="35" applyNumberFormat="1" applyFont="1" applyFill="1" applyBorder="1" applyAlignment="1">
      <alignment horizontal="right" vertical="center"/>
    </xf>
    <xf numFmtId="0" fontId="36" fillId="10" borderId="11" xfId="35" applyFont="1" applyFill="1" applyBorder="1" applyAlignment="1">
      <alignment vertical="center"/>
    </xf>
    <xf numFmtId="0" fontId="36" fillId="10" borderId="11" xfId="35" applyFont="1" applyFill="1" applyBorder="1" applyAlignment="1">
      <alignment horizontal="right" vertical="center"/>
    </xf>
    <xf numFmtId="0" fontId="29" fillId="0" borderId="17" xfId="35" applyFont="1" applyBorder="1" applyAlignment="1">
      <alignment horizontal="center" vertical="center" wrapText="1"/>
    </xf>
    <xf numFmtId="3" fontId="38" fillId="0" borderId="36" xfId="35" applyNumberFormat="1" applyFont="1" applyBorder="1" applyAlignment="1">
      <alignment vertical="center"/>
    </xf>
    <xf numFmtId="3" fontId="31" fillId="0" borderId="3" xfId="10" applyFont="1" applyFill="1" applyBorder="1">
      <alignment horizontal="right" vertical="center" wrapText="1"/>
    </xf>
    <xf numFmtId="3" fontId="4" fillId="0" borderId="8" xfId="4" applyFont="1" applyFill="1" applyBorder="1">
      <alignment horizontal="right" vertical="center" wrapText="1"/>
    </xf>
    <xf numFmtId="164" fontId="3" fillId="0" borderId="8" xfId="44" applyNumberFormat="1" applyFont="1" applyFill="1" applyBorder="1" applyAlignment="1">
      <alignment horizontal="right" vertical="center" wrapText="1"/>
    </xf>
    <xf numFmtId="3" fontId="3" fillId="0" borderId="8" xfId="8" applyFont="1" applyFill="1" applyBorder="1">
      <alignment horizontal="right" vertical="center" wrapText="1"/>
    </xf>
    <xf numFmtId="3" fontId="30" fillId="0" borderId="58" xfId="35" applyNumberFormat="1" applyFont="1" applyFill="1" applyBorder="1" applyAlignment="1">
      <alignment vertical="center"/>
    </xf>
    <xf numFmtId="3" fontId="30" fillId="0" borderId="31" xfId="35" applyNumberFormat="1" applyFont="1" applyFill="1" applyBorder="1" applyAlignment="1">
      <alignment vertical="center"/>
    </xf>
    <xf numFmtId="3" fontId="30" fillId="0" borderId="36" xfId="35" applyNumberFormat="1" applyFont="1" applyFill="1" applyBorder="1" applyAlignment="1">
      <alignment vertical="center"/>
    </xf>
    <xf numFmtId="3" fontId="30" fillId="0" borderId="33" xfId="35" applyNumberFormat="1" applyFont="1" applyFill="1" applyBorder="1" applyAlignment="1">
      <alignment vertical="center"/>
    </xf>
    <xf numFmtId="3" fontId="3" fillId="0" borderId="3" xfId="14" applyFont="1" applyBorder="1" applyAlignment="1">
      <alignment horizontal="right" vertical="center"/>
    </xf>
    <xf numFmtId="0" fontId="4" fillId="0" borderId="68" xfId="39" applyFont="1" applyBorder="1" applyAlignment="1">
      <alignment horizontal="center" vertical="center"/>
    </xf>
    <xf numFmtId="3" fontId="9" fillId="0" borderId="61" xfId="3" applyFont="1" applyBorder="1" applyAlignment="1">
      <alignment vertical="center" wrapText="1"/>
    </xf>
    <xf numFmtId="3" fontId="3" fillId="0" borderId="15" xfId="14" applyFont="1" applyBorder="1" applyAlignment="1">
      <alignment horizontal="right" vertical="center"/>
    </xf>
    <xf numFmtId="166" fontId="4" fillId="0" borderId="2" xfId="32" applyNumberFormat="1" applyFont="1" applyFill="1" applyBorder="1" applyAlignment="1">
      <alignment horizontal="right" vertical="center" wrapText="1"/>
    </xf>
    <xf numFmtId="164" fontId="3" fillId="0" borderId="2" xfId="44" applyNumberFormat="1" applyFont="1" applyFill="1" applyBorder="1" applyAlignment="1">
      <alignment vertical="center" wrapText="1"/>
    </xf>
    <xf numFmtId="3" fontId="4" fillId="0" borderId="25" xfId="4" applyFont="1" applyFill="1" applyBorder="1">
      <alignment horizontal="right" vertical="center" wrapText="1"/>
    </xf>
    <xf numFmtId="164" fontId="4" fillId="0" borderId="25" xfId="44" applyNumberFormat="1" applyFont="1" applyFill="1" applyBorder="1" applyAlignment="1">
      <alignment horizontal="right" vertical="center" wrapText="1"/>
    </xf>
    <xf numFmtId="49" fontId="4" fillId="2" borderId="24" xfId="19" applyFont="1" applyFill="1" applyBorder="1">
      <alignment vertical="center"/>
    </xf>
    <xf numFmtId="49" fontId="4" fillId="2" borderId="25" xfId="19" applyFont="1" applyFill="1" applyBorder="1">
      <alignment vertical="center"/>
    </xf>
    <xf numFmtId="166" fontId="9" fillId="0" borderId="25" xfId="32" applyNumberFormat="1" applyFont="1" applyFill="1" applyBorder="1" applyAlignment="1">
      <alignment horizontal="right" vertical="center" wrapText="1"/>
    </xf>
    <xf numFmtId="49" fontId="3" fillId="0" borderId="46" xfId="19" applyFont="1" applyBorder="1">
      <alignment vertical="center"/>
    </xf>
    <xf numFmtId="49" fontId="3" fillId="0" borderId="4" xfId="19" applyFont="1" applyBorder="1">
      <alignment vertical="center"/>
    </xf>
    <xf numFmtId="166" fontId="3" fillId="5" borderId="4" xfId="32" applyNumberFormat="1" applyFont="1" applyFill="1" applyBorder="1" applyAlignment="1">
      <alignment horizontal="right" vertical="center" wrapText="1"/>
    </xf>
    <xf numFmtId="3" fontId="3" fillId="5" borderId="4" xfId="4" applyFont="1" applyFill="1" applyBorder="1">
      <alignment horizontal="right" vertical="center" wrapText="1"/>
    </xf>
    <xf numFmtId="3" fontId="3" fillId="0" borderId="4" xfId="4" applyFont="1" applyFill="1" applyBorder="1">
      <alignment horizontal="right" vertical="center" wrapText="1"/>
    </xf>
    <xf numFmtId="3" fontId="4" fillId="0" borderId="4" xfId="4" applyFont="1" applyFill="1" applyBorder="1">
      <alignment horizontal="right" vertical="center" wrapText="1"/>
    </xf>
    <xf numFmtId="164" fontId="3" fillId="0" borderId="4" xfId="44" applyNumberFormat="1" applyFont="1" applyFill="1" applyBorder="1" applyAlignment="1">
      <alignment horizontal="right" vertical="center" wrapText="1"/>
    </xf>
    <xf numFmtId="3" fontId="3" fillId="0" borderId="4" xfId="8" applyFont="1" applyFill="1" applyBorder="1">
      <alignment horizontal="right" vertical="center" wrapText="1"/>
    </xf>
    <xf numFmtId="49" fontId="3" fillId="0" borderId="7" xfId="19" applyFont="1" applyBorder="1">
      <alignment vertical="center"/>
    </xf>
    <xf numFmtId="49" fontId="3" fillId="0" borderId="69" xfId="19" applyFont="1" applyBorder="1">
      <alignment vertical="center"/>
    </xf>
    <xf numFmtId="49" fontId="3" fillId="0" borderId="1" xfId="19" applyFont="1" applyBorder="1">
      <alignment vertical="center"/>
    </xf>
    <xf numFmtId="49" fontId="3" fillId="0" borderId="32" xfId="19" applyFont="1" applyBorder="1">
      <alignment vertical="center"/>
    </xf>
    <xf numFmtId="166" fontId="3" fillId="5" borderId="32" xfId="32" applyNumberFormat="1" applyFont="1" applyFill="1" applyBorder="1" applyAlignment="1">
      <alignment horizontal="right" vertical="center" wrapText="1"/>
    </xf>
    <xf numFmtId="3" fontId="3" fillId="5" borderId="32" xfId="4" applyFont="1" applyFill="1" applyBorder="1">
      <alignment horizontal="right" vertical="center" wrapText="1"/>
    </xf>
    <xf numFmtId="3" fontId="3" fillId="0" borderId="32" xfId="4" applyFont="1" applyFill="1" applyBorder="1">
      <alignment horizontal="right" vertical="center" wrapText="1"/>
    </xf>
    <xf numFmtId="3" fontId="4" fillId="0" borderId="32" xfId="4" applyFont="1" applyFill="1" applyBorder="1">
      <alignment horizontal="right" vertical="center" wrapText="1"/>
    </xf>
    <xf numFmtId="164" fontId="3" fillId="0" borderId="32" xfId="44" applyNumberFormat="1" applyFont="1" applyFill="1" applyBorder="1" applyAlignment="1">
      <alignment horizontal="right" vertical="center" wrapText="1"/>
    </xf>
    <xf numFmtId="3" fontId="3" fillId="0" borderId="32" xfId="8" applyFont="1" applyFill="1" applyBorder="1">
      <alignment horizontal="right" vertical="center" wrapText="1"/>
    </xf>
    <xf numFmtId="0" fontId="44" fillId="0" borderId="0" xfId="0" applyFont="1"/>
    <xf numFmtId="3" fontId="14" fillId="0" borderId="3" xfId="4" applyFont="1" applyFill="1" applyBorder="1">
      <alignment horizontal="right" vertical="center" wrapText="1"/>
    </xf>
    <xf numFmtId="166" fontId="14" fillId="0" borderId="3" xfId="32" applyNumberFormat="1" applyFont="1" applyFill="1" applyBorder="1" applyAlignment="1">
      <alignment horizontal="right" vertical="center" wrapText="1"/>
    </xf>
    <xf numFmtId="3" fontId="12" fillId="0" borderId="3" xfId="9" applyFont="1" applyFill="1" applyBorder="1" applyAlignment="1">
      <alignment vertical="center" wrapText="1"/>
    </xf>
    <xf numFmtId="3" fontId="12" fillId="0" borderId="3" xfId="9" applyFont="1" applyFill="1" applyBorder="1">
      <alignment horizontal="right" vertical="center" wrapText="1"/>
    </xf>
    <xf numFmtId="0" fontId="12" fillId="0" borderId="0" xfId="39" applyFont="1" applyFill="1" applyAlignment="1">
      <alignment horizontal="right" vertical="center"/>
    </xf>
    <xf numFmtId="166" fontId="12" fillId="0" borderId="3" xfId="32" applyNumberFormat="1" applyFont="1" applyFill="1" applyBorder="1" applyAlignment="1">
      <alignment vertical="center" wrapText="1"/>
    </xf>
    <xf numFmtId="0" fontId="45" fillId="0" borderId="0" xfId="0" applyFont="1" applyFill="1"/>
    <xf numFmtId="0" fontId="0" fillId="0" borderId="70" xfId="0" applyBorder="1" applyAlignment="1"/>
    <xf numFmtId="43" fontId="9" fillId="0" borderId="43" xfId="32" applyFont="1" applyBorder="1" applyAlignment="1">
      <alignment horizontal="center" vertical="center" wrapText="1"/>
    </xf>
    <xf numFmtId="166" fontId="12" fillId="0" borderId="15" xfId="32" applyNumberFormat="1" applyFont="1" applyFill="1" applyBorder="1" applyAlignment="1">
      <alignment vertical="center" wrapText="1"/>
    </xf>
    <xf numFmtId="3" fontId="3" fillId="0" borderId="36" xfId="14" applyFont="1" applyBorder="1" applyAlignment="1">
      <alignment horizontal="right" vertical="center"/>
    </xf>
    <xf numFmtId="3" fontId="3" fillId="0" borderId="30" xfId="14" applyFont="1" applyBorder="1" applyAlignment="1">
      <alignment horizontal="right" vertical="center"/>
    </xf>
    <xf numFmtId="3" fontId="3" fillId="0" borderId="46" xfId="2" applyNumberFormat="1" applyFont="1" applyBorder="1" applyAlignment="1">
      <alignment horizontal="center" vertical="center" textRotation="90" wrapText="1"/>
    </xf>
    <xf numFmtId="3" fontId="3" fillId="0" borderId="7" xfId="2" applyNumberFormat="1" applyFont="1" applyBorder="1" applyAlignment="1">
      <alignment horizontal="center" vertical="center" textRotation="90" wrapText="1"/>
    </xf>
    <xf numFmtId="3" fontId="3" fillId="0" borderId="1" xfId="2" applyNumberFormat="1" applyFont="1" applyBorder="1" applyAlignment="1">
      <alignment horizontal="center" vertical="center" textRotation="90" wrapText="1"/>
    </xf>
    <xf numFmtId="0" fontId="4" fillId="0" borderId="14" xfId="36" applyFont="1" applyBorder="1" applyAlignment="1">
      <alignment horizontal="center" vertical="center" wrapText="1"/>
    </xf>
    <xf numFmtId="0" fontId="4" fillId="0" borderId="47" xfId="36" applyFont="1" applyBorder="1" applyAlignment="1">
      <alignment horizontal="center" vertical="center" wrapText="1"/>
    </xf>
    <xf numFmtId="0" fontId="4" fillId="0" borderId="27" xfId="36" applyFont="1" applyBorder="1" applyAlignment="1">
      <alignment horizontal="center" vertical="center" wrapText="1"/>
    </xf>
    <xf numFmtId="43" fontId="4" fillId="0" borderId="43" xfId="32" applyFont="1" applyBorder="1" applyAlignment="1">
      <alignment horizontal="center" vertical="center" wrapText="1"/>
    </xf>
    <xf numFmtId="43" fontId="4" fillId="0" borderId="48" xfId="32" applyFont="1" applyBorder="1" applyAlignment="1">
      <alignment horizontal="center" vertical="center" wrapText="1"/>
    </xf>
    <xf numFmtId="43" fontId="4" fillId="0" borderId="44" xfId="32" applyFont="1" applyBorder="1" applyAlignment="1">
      <alignment horizontal="center" vertical="center" wrapText="1"/>
    </xf>
    <xf numFmtId="0" fontId="18" fillId="0" borderId="20" xfId="42" applyFont="1" applyBorder="1" applyAlignment="1">
      <alignment horizontal="left" vertical="center" wrapText="1"/>
    </xf>
    <xf numFmtId="3" fontId="3" fillId="0" borderId="7" xfId="14" applyFont="1" applyBorder="1" applyAlignment="1">
      <alignment horizontal="right" vertical="center"/>
    </xf>
    <xf numFmtId="0" fontId="4" fillId="0" borderId="60" xfId="39" applyFont="1" applyBorder="1" applyAlignment="1">
      <alignment horizontal="center" vertical="center"/>
    </xf>
    <xf numFmtId="0" fontId="4" fillId="0" borderId="31" xfId="39" applyFont="1" applyBorder="1" applyAlignment="1">
      <alignment horizontal="center" vertical="center"/>
    </xf>
    <xf numFmtId="0" fontId="4" fillId="0" borderId="43" xfId="39" applyFont="1" applyBorder="1" applyAlignment="1">
      <alignment horizontal="center" vertical="center"/>
    </xf>
    <xf numFmtId="0" fontId="4" fillId="0" borderId="45" xfId="39" applyFont="1" applyBorder="1" applyAlignment="1">
      <alignment horizontal="center" vertical="center"/>
    </xf>
    <xf numFmtId="3" fontId="3" fillId="0" borderId="8" xfId="14" applyFont="1" applyBorder="1" applyAlignment="1">
      <alignment horizontal="right" vertical="center"/>
    </xf>
    <xf numFmtId="3" fontId="3" fillId="0" borderId="15" xfId="14" applyFont="1" applyBorder="1" applyAlignment="1">
      <alignment horizontal="right" vertical="center"/>
    </xf>
    <xf numFmtId="0" fontId="25" fillId="0" borderId="0" xfId="6" applyFont="1" applyBorder="1" applyAlignment="1">
      <alignment horizontal="center" vertical="center"/>
    </xf>
    <xf numFmtId="3" fontId="3" fillId="0" borderId="43" xfId="2" applyNumberFormat="1" applyFont="1" applyBorder="1" applyAlignment="1">
      <alignment horizontal="center" vertical="center" textRotation="90" wrapText="1"/>
    </xf>
    <xf numFmtId="3" fontId="3" fillId="0" borderId="44" xfId="2" applyNumberFormat="1" applyFont="1" applyBorder="1" applyAlignment="1">
      <alignment horizontal="center" vertical="center" textRotation="90" wrapText="1"/>
    </xf>
    <xf numFmtId="0" fontId="4" fillId="0" borderId="43" xfId="36" applyFont="1" applyBorder="1" applyAlignment="1">
      <alignment horizontal="center" vertical="center" wrapText="1"/>
    </xf>
    <xf numFmtId="0" fontId="4" fillId="0" borderId="44" xfId="36" applyFont="1" applyBorder="1" applyAlignment="1">
      <alignment horizontal="center" vertical="center" wrapText="1"/>
    </xf>
    <xf numFmtId="0" fontId="4" fillId="0" borderId="49" xfId="39" applyFont="1" applyBorder="1" applyAlignment="1">
      <alignment horizontal="center" vertical="center"/>
    </xf>
    <xf numFmtId="0" fontId="4" fillId="0" borderId="50" xfId="39" applyFont="1" applyBorder="1" applyAlignment="1">
      <alignment horizontal="center" vertical="center"/>
    </xf>
    <xf numFmtId="0" fontId="4" fillId="0" borderId="51" xfId="36" applyFont="1" applyBorder="1" applyAlignment="1">
      <alignment horizontal="center" vertical="center" wrapText="1"/>
    </xf>
    <xf numFmtId="0" fontId="4" fillId="0" borderId="52" xfId="36" applyFont="1" applyBorder="1" applyAlignment="1">
      <alignment horizontal="center" vertical="center" wrapText="1"/>
    </xf>
    <xf numFmtId="0" fontId="4" fillId="0" borderId="53" xfId="36" applyFont="1" applyBorder="1" applyAlignment="1">
      <alignment horizontal="center" vertical="center" wrapText="1"/>
    </xf>
    <xf numFmtId="0" fontId="4" fillId="0" borderId="48" xfId="36" applyFont="1" applyBorder="1" applyAlignment="1">
      <alignment horizontal="center" vertical="center" wrapText="1"/>
    </xf>
    <xf numFmtId="49" fontId="17" fillId="0" borderId="43" xfId="19" applyFont="1" applyBorder="1" applyAlignment="1">
      <alignment horizontal="center" vertical="center" wrapText="1"/>
    </xf>
    <xf numFmtId="49" fontId="17" fillId="0" borderId="44" xfId="19" applyFont="1" applyBorder="1" applyAlignment="1">
      <alignment horizontal="center" vertical="center" wrapText="1"/>
    </xf>
    <xf numFmtId="0" fontId="14" fillId="0" borderId="43" xfId="36" applyFont="1" applyFill="1" applyBorder="1" applyAlignment="1">
      <alignment horizontal="center" vertical="center" wrapText="1"/>
    </xf>
    <xf numFmtId="0" fontId="14" fillId="0" borderId="44" xfId="36" applyFont="1" applyFill="1" applyBorder="1" applyAlignment="1">
      <alignment horizontal="center" vertical="center" wrapText="1"/>
    </xf>
    <xf numFmtId="0" fontId="33" fillId="0" borderId="5" xfId="35" applyFont="1" applyBorder="1" applyAlignment="1">
      <alignment horizontal="center" vertical="center"/>
    </xf>
    <xf numFmtId="0" fontId="33" fillId="0" borderId="23" xfId="35" applyFont="1" applyBorder="1" applyAlignment="1">
      <alignment horizontal="center" vertical="center"/>
    </xf>
    <xf numFmtId="0" fontId="29" fillId="0" borderId="23" xfId="35" applyFont="1" applyBorder="1" applyAlignment="1">
      <alignment horizontal="center" vertical="center" wrapText="1"/>
    </xf>
    <xf numFmtId="0" fontId="34" fillId="0" borderId="23" xfId="35" applyFont="1" applyBorder="1" applyAlignment="1">
      <alignment horizontal="center" vertical="center" wrapText="1"/>
    </xf>
    <xf numFmtId="0" fontId="29" fillId="0" borderId="5" xfId="35" applyFont="1" applyBorder="1" applyAlignment="1">
      <alignment horizontal="center" vertical="center" wrapText="1"/>
    </xf>
    <xf numFmtId="0" fontId="29" fillId="0" borderId="17" xfId="35" applyFont="1" applyBorder="1" applyAlignment="1">
      <alignment horizontal="center" vertical="center" wrapText="1"/>
    </xf>
    <xf numFmtId="0" fontId="14" fillId="0" borderId="10" xfId="35" applyFont="1" applyBorder="1" applyAlignment="1">
      <alignment horizontal="center" vertical="center" textRotation="90" wrapText="1"/>
    </xf>
    <xf numFmtId="0" fontId="14" fillId="0" borderId="17" xfId="35" applyFont="1" applyBorder="1" applyAlignment="1">
      <alignment horizontal="center" vertical="center" textRotation="90" wrapText="1"/>
    </xf>
    <xf numFmtId="0" fontId="14" fillId="0" borderId="5" xfId="35" applyFont="1" applyBorder="1" applyAlignment="1">
      <alignment horizontal="center" vertical="center" textRotation="90" wrapText="1"/>
    </xf>
    <xf numFmtId="0" fontId="30" fillId="0" borderId="19" xfId="35" applyFont="1" applyBorder="1" applyAlignment="1">
      <alignment horizontal="left" vertical="center"/>
    </xf>
    <xf numFmtId="0" fontId="30" fillId="0" borderId="54" xfId="35" applyFont="1" applyBorder="1" applyAlignment="1">
      <alignment horizontal="left" vertical="center"/>
    </xf>
    <xf numFmtId="0" fontId="30" fillId="0" borderId="55" xfId="35" applyFont="1" applyBorder="1" applyAlignment="1">
      <alignment horizontal="left" vertical="center"/>
    </xf>
    <xf numFmtId="3" fontId="30" fillId="0" borderId="39" xfId="35" applyNumberFormat="1" applyFont="1" applyBorder="1" applyAlignment="1">
      <alignment horizontal="right" vertical="center"/>
    </xf>
    <xf numFmtId="3" fontId="30" fillId="0" borderId="55" xfId="35" applyNumberFormat="1" applyFont="1" applyBorder="1" applyAlignment="1">
      <alignment horizontal="right" vertical="center"/>
    </xf>
    <xf numFmtId="3" fontId="30" fillId="0" borderId="34" xfId="35" applyNumberFormat="1" applyFont="1" applyBorder="1" applyAlignment="1">
      <alignment horizontal="right" vertical="center"/>
    </xf>
    <xf numFmtId="3" fontId="30" fillId="0" borderId="30" xfId="35" applyNumberFormat="1" applyFont="1" applyBorder="1" applyAlignment="1">
      <alignment horizontal="right" vertical="center"/>
    </xf>
    <xf numFmtId="10" fontId="30" fillId="0" borderId="56" xfId="44" applyNumberFormat="1" applyFont="1" applyBorder="1" applyAlignment="1">
      <alignment horizontal="right" vertical="center"/>
    </xf>
    <xf numFmtId="10" fontId="30" fillId="0" borderId="57" xfId="44" applyNumberFormat="1" applyFont="1" applyBorder="1" applyAlignment="1">
      <alignment horizontal="right" vertical="center"/>
    </xf>
    <xf numFmtId="10" fontId="30" fillId="0" borderId="46" xfId="35" applyNumberFormat="1" applyFont="1" applyBorder="1" applyAlignment="1">
      <alignment horizontal="right" vertical="center"/>
    </xf>
    <xf numFmtId="10" fontId="30" fillId="0" borderId="58" xfId="35" applyNumberFormat="1" applyFont="1" applyBorder="1" applyAlignment="1">
      <alignment horizontal="right" vertical="center"/>
    </xf>
    <xf numFmtId="0" fontId="30" fillId="0" borderId="20" xfId="35" applyFont="1" applyBorder="1" applyAlignment="1">
      <alignment horizontal="left" vertical="center"/>
    </xf>
    <xf numFmtId="0" fontId="30" fillId="0" borderId="59" xfId="35" applyFont="1" applyBorder="1" applyAlignment="1">
      <alignment horizontal="left" vertical="center"/>
    </xf>
    <xf numFmtId="0" fontId="30" fillId="0" borderId="60" xfId="35" applyFont="1" applyBorder="1" applyAlignment="1">
      <alignment horizontal="left" vertical="center"/>
    </xf>
    <xf numFmtId="3" fontId="30" fillId="0" borderId="40" xfId="35" applyNumberFormat="1" applyFont="1" applyBorder="1" applyAlignment="1">
      <alignment horizontal="right" vertical="center"/>
    </xf>
    <xf numFmtId="3" fontId="30" fillId="0" borderId="60" xfId="35" applyNumberFormat="1" applyFont="1" applyBorder="1" applyAlignment="1">
      <alignment horizontal="right" vertical="center"/>
    </xf>
    <xf numFmtId="10" fontId="30" fillId="0" borderId="60" xfId="44" applyNumberFormat="1" applyFont="1" applyBorder="1" applyAlignment="1">
      <alignment horizontal="right" vertical="center"/>
    </xf>
    <xf numFmtId="10" fontId="30" fillId="0" borderId="40" xfId="44" applyNumberFormat="1" applyFont="1" applyBorder="1" applyAlignment="1">
      <alignment horizontal="right" vertical="center"/>
    </xf>
    <xf numFmtId="10" fontId="30" fillId="0" borderId="7" xfId="35" applyNumberFormat="1" applyFont="1" applyBorder="1" applyAlignment="1">
      <alignment horizontal="right" vertical="center"/>
    </xf>
    <xf numFmtId="10" fontId="30" fillId="0" borderId="31" xfId="35" applyNumberFormat="1" applyFont="1" applyBorder="1" applyAlignment="1">
      <alignment horizontal="right" vertical="center"/>
    </xf>
    <xf numFmtId="3" fontId="30" fillId="0" borderId="40" xfId="35" applyNumberFormat="1" applyFont="1" applyFill="1" applyBorder="1" applyAlignment="1">
      <alignment horizontal="right" vertical="center"/>
    </xf>
    <xf numFmtId="3" fontId="30" fillId="0" borderId="60" xfId="35" applyNumberFormat="1" applyFont="1" applyFill="1" applyBorder="1" applyAlignment="1">
      <alignment horizontal="right" vertical="center"/>
    </xf>
    <xf numFmtId="10" fontId="30" fillId="0" borderId="1" xfId="35" applyNumberFormat="1" applyFont="1" applyBorder="1" applyAlignment="1">
      <alignment horizontal="right" vertical="center"/>
    </xf>
    <xf numFmtId="10" fontId="30" fillId="0" borderId="33" xfId="35" applyNumberFormat="1" applyFont="1" applyBorder="1" applyAlignment="1">
      <alignment horizontal="right" vertical="center"/>
    </xf>
    <xf numFmtId="0" fontId="38" fillId="0" borderId="20" xfId="35" quotePrefix="1" applyFont="1" applyFill="1" applyBorder="1" applyAlignment="1">
      <alignment horizontal="left" vertical="center"/>
    </xf>
    <xf numFmtId="0" fontId="38" fillId="0" borderId="59" xfId="35" quotePrefix="1" applyFont="1" applyFill="1" applyBorder="1" applyAlignment="1">
      <alignment horizontal="left" vertical="center"/>
    </xf>
    <xf numFmtId="0" fontId="38" fillId="0" borderId="60" xfId="35" quotePrefix="1" applyFont="1" applyFill="1" applyBorder="1" applyAlignment="1">
      <alignment horizontal="left" vertical="center"/>
    </xf>
    <xf numFmtId="0" fontId="38" fillId="0" borderId="59" xfId="35" applyFont="1" applyFill="1" applyBorder="1" applyAlignment="1">
      <alignment horizontal="left" vertical="center"/>
    </xf>
    <xf numFmtId="0" fontId="38" fillId="0" borderId="60" xfId="35" applyFont="1" applyFill="1" applyBorder="1" applyAlignment="1">
      <alignment horizontal="left" vertical="center"/>
    </xf>
    <xf numFmtId="3" fontId="38" fillId="0" borderId="40" xfId="35" applyNumberFormat="1" applyFont="1" applyFill="1" applyBorder="1" applyAlignment="1">
      <alignment horizontal="right" vertical="center"/>
    </xf>
    <xf numFmtId="3" fontId="38" fillId="0" borderId="60" xfId="35" applyNumberFormat="1" applyFont="1" applyFill="1" applyBorder="1" applyAlignment="1">
      <alignment horizontal="right" vertical="center"/>
    </xf>
    <xf numFmtId="3" fontId="38" fillId="0" borderId="40" xfId="35" applyNumberFormat="1" applyFont="1" applyBorder="1" applyAlignment="1">
      <alignment vertical="center"/>
    </xf>
    <xf numFmtId="3" fontId="38" fillId="0" borderId="60" xfId="35" applyNumberFormat="1" applyFont="1" applyBorder="1" applyAlignment="1">
      <alignment vertical="center"/>
    </xf>
    <xf numFmtId="3" fontId="38" fillId="0" borderId="40" xfId="35" applyNumberFormat="1" applyFont="1" applyFill="1" applyBorder="1" applyAlignment="1">
      <alignment vertical="center"/>
    </xf>
    <xf numFmtId="3" fontId="38" fillId="0" borderId="60" xfId="35" applyNumberFormat="1" applyFont="1" applyFill="1" applyBorder="1" applyAlignment="1">
      <alignment vertical="center"/>
    </xf>
    <xf numFmtId="0" fontId="30" fillId="0" borderId="20" xfId="35" applyFont="1" applyFill="1" applyBorder="1" applyAlignment="1">
      <alignment horizontal="left" vertical="center"/>
    </xf>
    <xf numFmtId="0" fontId="30" fillId="0" borderId="59" xfId="35" applyFont="1" applyFill="1" applyBorder="1" applyAlignment="1">
      <alignment horizontal="left" vertical="center"/>
    </xf>
    <xf numFmtId="0" fontId="30" fillId="0" borderId="60" xfId="35" applyFont="1" applyFill="1" applyBorder="1" applyAlignment="1">
      <alignment horizontal="left" vertical="center"/>
    </xf>
    <xf numFmtId="10" fontId="29" fillId="0" borderId="63" xfId="44" applyNumberFormat="1" applyFont="1" applyBorder="1" applyAlignment="1">
      <alignment horizontal="right" vertical="center"/>
    </xf>
    <xf numFmtId="10" fontId="29" fillId="0" borderId="37" xfId="44" applyNumberFormat="1" applyFont="1" applyBorder="1" applyAlignment="1">
      <alignment horizontal="right" vertical="center"/>
    </xf>
    <xf numFmtId="0" fontId="30" fillId="0" borderId="21" xfId="35" applyFont="1" applyBorder="1" applyAlignment="1">
      <alignment horizontal="left" vertical="center"/>
    </xf>
    <xf numFmtId="0" fontId="30" fillId="0" borderId="61" xfId="35" applyFont="1" applyBorder="1" applyAlignment="1">
      <alignment horizontal="left" vertical="center"/>
    </xf>
    <xf numFmtId="0" fontId="30" fillId="0" borderId="62" xfId="35" applyFont="1" applyBorder="1" applyAlignment="1">
      <alignment horizontal="left" vertical="center"/>
    </xf>
    <xf numFmtId="3" fontId="30" fillId="0" borderId="42" xfId="35" applyNumberFormat="1" applyFont="1" applyBorder="1" applyAlignment="1">
      <alignment horizontal="right" vertical="center"/>
    </xf>
    <xf numFmtId="3" fontId="30" fillId="0" borderId="62" xfId="35" applyNumberFormat="1" applyFont="1" applyBorder="1" applyAlignment="1">
      <alignment horizontal="right" vertical="center"/>
    </xf>
    <xf numFmtId="3" fontId="30" fillId="0" borderId="42" xfId="35" applyNumberFormat="1" applyFont="1" applyFill="1" applyBorder="1" applyAlignment="1">
      <alignment horizontal="right" vertical="center"/>
    </xf>
    <xf numFmtId="3" fontId="30" fillId="0" borderId="62" xfId="35" applyNumberFormat="1" applyFont="1" applyFill="1" applyBorder="1" applyAlignment="1">
      <alignment horizontal="right" vertical="center"/>
    </xf>
    <xf numFmtId="3" fontId="30" fillId="0" borderId="24" xfId="35" applyNumberFormat="1" applyFont="1" applyBorder="1" applyAlignment="1">
      <alignment horizontal="right" vertical="center"/>
    </xf>
    <xf numFmtId="3" fontId="30" fillId="0" borderId="26" xfId="35" applyNumberFormat="1" applyFont="1" applyBorder="1" applyAlignment="1">
      <alignment horizontal="right" vertical="center"/>
    </xf>
    <xf numFmtId="10" fontId="30" fillId="0" borderId="62" xfId="44" applyNumberFormat="1" applyFont="1" applyBorder="1" applyAlignment="1">
      <alignment horizontal="right" vertical="center"/>
    </xf>
    <xf numFmtId="10" fontId="30" fillId="0" borderId="42" xfId="44" applyNumberFormat="1" applyFont="1" applyBorder="1" applyAlignment="1">
      <alignment horizontal="right" vertical="center"/>
    </xf>
    <xf numFmtId="10" fontId="29" fillId="0" borderId="5" xfId="35" applyNumberFormat="1" applyFont="1" applyBorder="1" applyAlignment="1">
      <alignment horizontal="right" vertical="center"/>
    </xf>
    <xf numFmtId="10" fontId="29" fillId="0" borderId="17" xfId="35" applyNumberFormat="1" applyFont="1" applyBorder="1" applyAlignment="1">
      <alignment horizontal="right" vertical="center"/>
    </xf>
    <xf numFmtId="0" fontId="29" fillId="0" borderId="24" xfId="35" applyFont="1" applyBorder="1" applyAlignment="1">
      <alignment horizontal="left" vertical="center"/>
    </xf>
    <xf numFmtId="0" fontId="29" fillId="0" borderId="25" xfId="35" applyFont="1" applyBorder="1" applyAlignment="1">
      <alignment horizontal="left" vertical="center"/>
    </xf>
    <xf numFmtId="3" fontId="29" fillId="0" borderId="25" xfId="35" applyNumberFormat="1" applyFont="1" applyBorder="1" applyAlignment="1">
      <alignment horizontal="right" vertical="center"/>
    </xf>
    <xf numFmtId="3" fontId="29" fillId="0" borderId="24" xfId="35" applyNumberFormat="1" applyFont="1" applyBorder="1" applyAlignment="1">
      <alignment horizontal="right" vertical="center"/>
    </xf>
    <xf numFmtId="3" fontId="29" fillId="0" borderId="26" xfId="35" applyNumberFormat="1" applyFont="1" applyBorder="1" applyAlignment="1">
      <alignment horizontal="right" vertical="center"/>
    </xf>
    <xf numFmtId="3" fontId="30" fillId="0" borderId="20" xfId="35" applyNumberFormat="1" applyFont="1" applyFill="1" applyBorder="1" applyAlignment="1">
      <alignment vertical="center"/>
    </xf>
    <xf numFmtId="3" fontId="30" fillId="0" borderId="52" xfId="35" applyNumberFormat="1" applyFont="1" applyFill="1" applyBorder="1" applyAlignment="1">
      <alignment vertical="center"/>
    </xf>
    <xf numFmtId="3" fontId="30" fillId="0" borderId="39" xfId="35" applyNumberFormat="1" applyFont="1" applyFill="1" applyBorder="1" applyAlignment="1">
      <alignment horizontal="right" vertical="center"/>
    </xf>
    <xf numFmtId="3" fontId="30" fillId="0" borderId="55" xfId="35" applyNumberFormat="1" applyFont="1" applyFill="1" applyBorder="1" applyAlignment="1">
      <alignment horizontal="right" vertical="center"/>
    </xf>
    <xf numFmtId="3" fontId="30" fillId="0" borderId="9" xfId="35" applyNumberFormat="1" applyFont="1" applyFill="1" applyBorder="1" applyAlignment="1">
      <alignment vertical="center"/>
    </xf>
    <xf numFmtId="3" fontId="30" fillId="0" borderId="51" xfId="35" applyNumberFormat="1" applyFont="1" applyFill="1" applyBorder="1" applyAlignment="1">
      <alignment vertical="center"/>
    </xf>
    <xf numFmtId="3" fontId="30" fillId="0" borderId="41" xfId="35" applyNumberFormat="1" applyFont="1" applyFill="1" applyBorder="1" applyAlignment="1">
      <alignment horizontal="right" vertical="center"/>
    </xf>
    <xf numFmtId="3" fontId="30" fillId="0" borderId="66" xfId="35" applyNumberFormat="1" applyFont="1" applyFill="1" applyBorder="1" applyAlignment="1">
      <alignment horizontal="right" vertical="center"/>
    </xf>
    <xf numFmtId="0" fontId="43" fillId="0" borderId="0" xfId="0" applyFont="1" applyAlignment="1">
      <alignment horizontal="center" vertical="center"/>
    </xf>
    <xf numFmtId="3" fontId="29" fillId="0" borderId="11" xfId="35" applyNumberFormat="1" applyFont="1" applyBorder="1" applyAlignment="1">
      <alignment horizontal="right" vertical="center"/>
    </xf>
    <xf numFmtId="3" fontId="29" fillId="0" borderId="67" xfId="35" applyNumberFormat="1" applyFont="1" applyBorder="1" applyAlignment="1">
      <alignment horizontal="right" vertical="center"/>
    </xf>
    <xf numFmtId="3" fontId="37" fillId="4" borderId="11" xfId="35" applyNumberFormat="1" applyFont="1" applyFill="1" applyBorder="1" applyAlignment="1">
      <alignment horizontal="right" vertical="center"/>
    </xf>
    <xf numFmtId="3" fontId="37" fillId="4" borderId="67" xfId="35" applyNumberFormat="1" applyFont="1" applyFill="1" applyBorder="1" applyAlignment="1">
      <alignment horizontal="right" vertical="center"/>
    </xf>
    <xf numFmtId="0" fontId="30" fillId="0" borderId="20" xfId="35" quotePrefix="1" applyFont="1" applyFill="1" applyBorder="1" applyAlignment="1">
      <alignment horizontal="left" vertical="center"/>
    </xf>
    <xf numFmtId="0" fontId="30" fillId="0" borderId="59" xfId="35" quotePrefix="1" applyFont="1" applyFill="1" applyBorder="1" applyAlignment="1">
      <alignment horizontal="left" vertical="center"/>
    </xf>
    <xf numFmtId="0" fontId="30" fillId="0" borderId="60" xfId="35" quotePrefix="1" applyFont="1" applyFill="1" applyBorder="1" applyAlignment="1">
      <alignment horizontal="left" vertical="center"/>
    </xf>
    <xf numFmtId="3" fontId="30" fillId="0" borderId="40" xfId="35" applyNumberFormat="1" applyFont="1" applyBorder="1" applyAlignment="1">
      <alignment vertical="center"/>
    </xf>
    <xf numFmtId="3" fontId="30" fillId="0" borderId="60" xfId="35" applyNumberFormat="1" applyFont="1" applyBorder="1" applyAlignment="1">
      <alignment vertical="center"/>
    </xf>
    <xf numFmtId="3" fontId="30" fillId="0" borderId="21" xfId="35" applyNumberFormat="1" applyFont="1" applyFill="1" applyBorder="1" applyAlignment="1">
      <alignment vertical="center"/>
    </xf>
    <xf numFmtId="3" fontId="30" fillId="0" borderId="53" xfId="35" applyNumberFormat="1" applyFont="1" applyFill="1" applyBorder="1" applyAlignment="1">
      <alignment vertical="center"/>
    </xf>
    <xf numFmtId="0" fontId="29" fillId="0" borderId="11" xfId="35" applyFont="1" applyBorder="1" applyAlignment="1">
      <alignment horizontal="left" vertical="center"/>
    </xf>
    <xf numFmtId="0" fontId="29" fillId="0" borderId="35" xfId="35" applyFont="1" applyBorder="1" applyAlignment="1">
      <alignment horizontal="left" vertical="center"/>
    </xf>
    <xf numFmtId="0" fontId="29" fillId="0" borderId="10" xfId="35" applyFont="1" applyBorder="1" applyAlignment="1">
      <alignment horizontal="left" vertical="center"/>
    </xf>
    <xf numFmtId="3" fontId="29" fillId="0" borderId="38" xfId="35" applyNumberFormat="1" applyFont="1" applyBorder="1" applyAlignment="1">
      <alignment horizontal="right" vertical="center"/>
    </xf>
    <xf numFmtId="3" fontId="29" fillId="0" borderId="10" xfId="35" applyNumberFormat="1" applyFont="1" applyBorder="1" applyAlignment="1">
      <alignment horizontal="right" vertical="center"/>
    </xf>
    <xf numFmtId="0" fontId="30" fillId="0" borderId="64" xfId="35" applyFont="1" applyBorder="1" applyAlignment="1">
      <alignment horizontal="left" vertical="center"/>
    </xf>
    <xf numFmtId="0" fontId="30" fillId="0" borderId="65" xfId="35" applyFont="1" applyBorder="1" applyAlignment="1">
      <alignment horizontal="left" vertical="center"/>
    </xf>
    <xf numFmtId="0" fontId="30" fillId="0" borderId="66" xfId="35" applyFont="1" applyBorder="1" applyAlignment="1">
      <alignment horizontal="left" vertical="center"/>
    </xf>
    <xf numFmtId="0" fontId="0" fillId="0" borderId="71" xfId="0" applyBorder="1" applyAlignment="1">
      <alignment vertical="center"/>
    </xf>
    <xf numFmtId="0" fontId="0" fillId="0" borderId="71" xfId="0" applyBorder="1" applyAlignment="1">
      <alignment vertical="center" wrapText="1"/>
    </xf>
    <xf numFmtId="0" fontId="46" fillId="0" borderId="71" xfId="0" applyFont="1" applyBorder="1" applyAlignment="1">
      <alignment horizontal="right" vertical="center" wrapText="1"/>
    </xf>
    <xf numFmtId="0" fontId="0" fillId="0" borderId="71" xfId="0" applyBorder="1" applyAlignment="1">
      <alignment wrapText="1"/>
    </xf>
    <xf numFmtId="0" fontId="0" fillId="0" borderId="71" xfId="0" applyBorder="1" applyAlignment="1"/>
    <xf numFmtId="166" fontId="46" fillId="0" borderId="71" xfId="32" applyNumberFormat="1" applyFont="1" applyBorder="1" applyAlignment="1">
      <alignment horizontal="right" wrapText="1"/>
    </xf>
    <xf numFmtId="166" fontId="46" fillId="0" borderId="71" xfId="32" applyNumberFormat="1" applyFont="1" applyBorder="1" applyAlignment="1">
      <alignment horizontal="right" vertical="center" wrapText="1"/>
    </xf>
  </cellXfs>
  <cellStyles count="45">
    <cellStyle name="1" xfId="1"/>
    <cellStyle name="13" xfId="2"/>
    <cellStyle name="18" xfId="3"/>
    <cellStyle name="2" xfId="4"/>
    <cellStyle name="21" xfId="5"/>
    <cellStyle name="223" xfId="6"/>
    <cellStyle name="24" xfId="7"/>
    <cellStyle name="25" xfId="8"/>
    <cellStyle name="26" xfId="9"/>
    <cellStyle name="27" xfId="10"/>
    <cellStyle name="3" xfId="11"/>
    <cellStyle name="32" xfId="12"/>
    <cellStyle name="321" xfId="13"/>
    <cellStyle name="34" xfId="14"/>
    <cellStyle name="38" xfId="15"/>
    <cellStyle name="381" xfId="16"/>
    <cellStyle name="382" xfId="17"/>
    <cellStyle name="383" xfId="18"/>
    <cellStyle name="4" xfId="19"/>
    <cellStyle name="411" xfId="20"/>
    <cellStyle name="4154" xfId="21"/>
    <cellStyle name="44" xfId="22"/>
    <cellStyle name="48" xfId="23"/>
    <cellStyle name="489" xfId="24"/>
    <cellStyle name="49" xfId="25"/>
    <cellStyle name="6" xfId="26"/>
    <cellStyle name="8" xfId="27"/>
    <cellStyle name="85" xfId="28"/>
    <cellStyle name="88" xfId="29"/>
    <cellStyle name="89" xfId="30"/>
    <cellStyle name="9" xfId="31"/>
    <cellStyle name="Ezres" xfId="32" builtinId="3"/>
    <cellStyle name="norm 23" xfId="33"/>
    <cellStyle name="Normál" xfId="0" builtinId="0"/>
    <cellStyle name="normál 1" xfId="34"/>
    <cellStyle name="Normál 2" xfId="35"/>
    <cellStyle name="Normál_200912gb-2010kv_v1" xfId="36"/>
    <cellStyle name="Normál1" xfId="37"/>
    <cellStyle name="Normál18" xfId="38"/>
    <cellStyle name="Normál2" xfId="39"/>
    <cellStyle name="Normál213" xfId="40"/>
    <cellStyle name="Normál25" xfId="41"/>
    <cellStyle name="Normál7" xfId="42"/>
    <cellStyle name="Normál9" xfId="43"/>
    <cellStyle name="Százalék" xfId="4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-2021._v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 2021."/>
      <sheetName val="Összesített adatok 2021."/>
    </sheetNames>
    <sheetDataSet>
      <sheetData sheetId="0">
        <row r="120">
          <cell r="C120">
            <v>0</v>
          </cell>
        </row>
        <row r="133">
          <cell r="C133">
            <v>0</v>
          </cell>
        </row>
        <row r="135">
          <cell r="C135">
            <v>0</v>
          </cell>
        </row>
        <row r="136">
          <cell r="C13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A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65"/>
  <sheetViews>
    <sheetView tabSelected="1" topLeftCell="A64" zoomScale="120" zoomScaleNormal="120" workbookViewId="0">
      <selection activeCell="G164" sqref="G164"/>
    </sheetView>
  </sheetViews>
  <sheetFormatPr defaultRowHeight="14.4" x14ac:dyDescent="0.3"/>
  <cols>
    <col min="1" max="1" width="5.88671875" customWidth="1"/>
    <col min="2" max="2" width="42.88671875" customWidth="1"/>
    <col min="3" max="3" width="11.44140625" customWidth="1"/>
    <col min="4" max="4" width="10.5546875" customWidth="1"/>
    <col min="5" max="5" width="11.5546875" customWidth="1"/>
    <col min="6" max="8" width="10.5546875" customWidth="1"/>
    <col min="9" max="9" width="14.109375" bestFit="1" customWidth="1"/>
    <col min="10" max="10" width="8.5546875" customWidth="1"/>
    <col min="11" max="11" width="9.109375" customWidth="1"/>
    <col min="12" max="12" width="9.33203125" bestFit="1" customWidth="1"/>
  </cols>
  <sheetData>
    <row r="1" spans="1:16" ht="18.600000000000001" x14ac:dyDescent="0.3">
      <c r="A1" s="337" t="s">
        <v>285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57"/>
      <c r="M1" s="57"/>
      <c r="N1" s="57"/>
      <c r="O1" s="57"/>
      <c r="P1" s="57"/>
    </row>
    <row r="2" spans="1:16" ht="15" thickBot="1" x14ac:dyDescent="0.35">
      <c r="A2" s="307"/>
    </row>
    <row r="3" spans="1:16" ht="15" thickBot="1" x14ac:dyDescent="0.35">
      <c r="A3" s="1" t="s">
        <v>0</v>
      </c>
      <c r="B3" s="22"/>
      <c r="C3" s="3"/>
      <c r="D3" s="3" t="s">
        <v>1</v>
      </c>
      <c r="E3" s="2"/>
      <c r="F3" s="2"/>
      <c r="G3" s="2"/>
      <c r="H3" s="2"/>
      <c r="I3" s="2"/>
      <c r="J3" s="4"/>
      <c r="K3" s="5" t="s">
        <v>2</v>
      </c>
    </row>
    <row r="4" spans="1:16" ht="14.4" customHeight="1" x14ac:dyDescent="0.3">
      <c r="A4" s="320" t="s">
        <v>3</v>
      </c>
      <c r="B4" s="323" t="s">
        <v>90</v>
      </c>
      <c r="C4" s="326" t="s">
        <v>103</v>
      </c>
      <c r="D4" s="279" t="s">
        <v>4</v>
      </c>
      <c r="E4" s="72" t="s">
        <v>5</v>
      </c>
      <c r="F4" s="333" t="s">
        <v>6</v>
      </c>
      <c r="G4" s="333" t="s">
        <v>7</v>
      </c>
      <c r="H4" s="342" t="s">
        <v>8</v>
      </c>
      <c r="I4" s="344" t="s">
        <v>9</v>
      </c>
      <c r="J4" s="340" t="s">
        <v>181</v>
      </c>
      <c r="K4" s="326" t="s">
        <v>286</v>
      </c>
      <c r="L4" s="315"/>
    </row>
    <row r="5" spans="1:16" x14ac:dyDescent="0.3">
      <c r="A5" s="321"/>
      <c r="B5" s="324"/>
      <c r="C5" s="327"/>
      <c r="D5" s="331" t="s">
        <v>11</v>
      </c>
      <c r="E5" s="332"/>
      <c r="F5" s="334"/>
      <c r="G5" s="334"/>
      <c r="H5" s="343"/>
      <c r="I5" s="345"/>
      <c r="J5" s="347"/>
      <c r="K5" s="327"/>
      <c r="L5" s="315"/>
    </row>
    <row r="6" spans="1:16" ht="78.599999999999994" customHeight="1" thickBot="1" x14ac:dyDescent="0.35">
      <c r="A6" s="321"/>
      <c r="B6" s="324"/>
      <c r="C6" s="328"/>
      <c r="D6" s="280" t="s">
        <v>178</v>
      </c>
      <c r="E6" s="160" t="s">
        <v>180</v>
      </c>
      <c r="F6" s="161" t="s">
        <v>179</v>
      </c>
      <c r="G6" s="158" t="s">
        <v>12</v>
      </c>
      <c r="H6" s="6" t="s">
        <v>182</v>
      </c>
      <c r="I6" s="346"/>
      <c r="J6" s="347"/>
      <c r="K6" s="327"/>
      <c r="L6" s="315"/>
    </row>
    <row r="7" spans="1:16" ht="15" thickBot="1" x14ac:dyDescent="0.35">
      <c r="A7" s="322"/>
      <c r="B7" s="325"/>
      <c r="C7" s="30" t="s">
        <v>13</v>
      </c>
      <c r="D7" s="31" t="s">
        <v>14</v>
      </c>
      <c r="E7" s="31" t="s">
        <v>14</v>
      </c>
      <c r="F7" s="31" t="s">
        <v>14</v>
      </c>
      <c r="G7" s="31" t="s">
        <v>14</v>
      </c>
      <c r="H7" s="32" t="s">
        <v>14</v>
      </c>
      <c r="I7" s="32" t="s">
        <v>14</v>
      </c>
      <c r="J7" s="32" t="s">
        <v>14</v>
      </c>
      <c r="K7" s="316" t="s">
        <v>13</v>
      </c>
    </row>
    <row r="8" spans="1:16" ht="11.1" customHeight="1" x14ac:dyDescent="0.3">
      <c r="A8" s="23" t="s">
        <v>260</v>
      </c>
      <c r="B8" s="24" t="s">
        <v>261</v>
      </c>
      <c r="C8" s="67">
        <v>0</v>
      </c>
      <c r="D8" s="25">
        <v>0</v>
      </c>
      <c r="E8" s="26"/>
      <c r="F8" s="26"/>
      <c r="G8" s="26"/>
      <c r="H8" s="27">
        <f t="shared" ref="H8" si="0">SUM(D8+E8+F8+G8)</f>
        <v>0</v>
      </c>
      <c r="I8" s="28" t="e">
        <f t="shared" ref="I8:I33" si="1">SUM(H8/C8)</f>
        <v>#DIV/0!</v>
      </c>
      <c r="J8" s="29">
        <f t="shared" ref="J8:J23" si="2">SUM(H8-C8)</f>
        <v>0</v>
      </c>
      <c r="K8" s="308">
        <v>0</v>
      </c>
    </row>
    <row r="9" spans="1:16" ht="11.1" customHeight="1" x14ac:dyDescent="0.3">
      <c r="A9" s="23" t="s">
        <v>258</v>
      </c>
      <c r="B9" s="24" t="s">
        <v>259</v>
      </c>
      <c r="C9" s="67">
        <v>0</v>
      </c>
      <c r="D9" s="25">
        <v>0</v>
      </c>
      <c r="E9" s="26"/>
      <c r="F9" s="26"/>
      <c r="G9" s="26"/>
      <c r="H9" s="27">
        <f t="shared" ref="H9" si="3">SUM(D9+E9+F9+G9)</f>
        <v>0</v>
      </c>
      <c r="I9" s="28" t="e">
        <f t="shared" si="1"/>
        <v>#DIV/0!</v>
      </c>
      <c r="J9" s="29">
        <f t="shared" si="2"/>
        <v>0</v>
      </c>
      <c r="K9" s="308">
        <v>0</v>
      </c>
    </row>
    <row r="10" spans="1:16" ht="11.1" customHeight="1" x14ac:dyDescent="0.3">
      <c r="A10" s="23" t="s">
        <v>262</v>
      </c>
      <c r="B10" s="24" t="s">
        <v>263</v>
      </c>
      <c r="C10" s="67">
        <v>0</v>
      </c>
      <c r="D10" s="25">
        <v>0</v>
      </c>
      <c r="E10" s="26"/>
      <c r="F10" s="26"/>
      <c r="G10" s="26"/>
      <c r="H10" s="27">
        <f t="shared" ref="H10" si="4">SUM(D10+E10+F10+G10)</f>
        <v>0</v>
      </c>
      <c r="I10" s="28" t="e">
        <f t="shared" si="1"/>
        <v>#DIV/0!</v>
      </c>
      <c r="J10" s="29">
        <f t="shared" si="2"/>
        <v>0</v>
      </c>
      <c r="K10" s="308">
        <v>0</v>
      </c>
    </row>
    <row r="11" spans="1:16" ht="11.1" customHeight="1" x14ac:dyDescent="0.3">
      <c r="A11" s="23" t="s">
        <v>15</v>
      </c>
      <c r="B11" s="24" t="s">
        <v>176</v>
      </c>
      <c r="C11" s="67">
        <v>555000</v>
      </c>
      <c r="D11" s="25">
        <v>0</v>
      </c>
      <c r="E11" s="26"/>
      <c r="F11" s="26"/>
      <c r="G11" s="26"/>
      <c r="H11" s="27">
        <f t="shared" ref="H11:H73" si="5">SUM(D11+E11+F11+G11)</f>
        <v>0</v>
      </c>
      <c r="I11" s="28">
        <f t="shared" si="1"/>
        <v>0</v>
      </c>
      <c r="J11" s="29">
        <f t="shared" si="2"/>
        <v>-555000</v>
      </c>
      <c r="K11" s="308">
        <v>555016</v>
      </c>
    </row>
    <row r="12" spans="1:16" ht="21.9" customHeight="1" x14ac:dyDescent="0.3">
      <c r="A12" s="23" t="s">
        <v>104</v>
      </c>
      <c r="B12" s="24" t="s">
        <v>187</v>
      </c>
      <c r="C12" s="67">
        <v>41000</v>
      </c>
      <c r="D12" s="25">
        <v>0</v>
      </c>
      <c r="E12" s="26"/>
      <c r="F12" s="26"/>
      <c r="G12" s="26"/>
      <c r="H12" s="27">
        <f t="shared" si="5"/>
        <v>0</v>
      </c>
      <c r="I12" s="28">
        <f t="shared" si="1"/>
        <v>0</v>
      </c>
      <c r="J12" s="29">
        <f t="shared" si="2"/>
        <v>-41000</v>
      </c>
      <c r="K12" s="308">
        <v>41498</v>
      </c>
    </row>
    <row r="13" spans="1:16" ht="11.1" customHeight="1" x14ac:dyDescent="0.3">
      <c r="A13" s="23" t="s">
        <v>105</v>
      </c>
      <c r="B13" s="24" t="s">
        <v>106</v>
      </c>
      <c r="C13" s="67">
        <v>226000</v>
      </c>
      <c r="D13" s="25">
        <v>0</v>
      </c>
      <c r="E13" s="26"/>
      <c r="F13" s="26"/>
      <c r="G13" s="26"/>
      <c r="H13" s="27">
        <f t="shared" si="5"/>
        <v>0</v>
      </c>
      <c r="I13" s="28">
        <f t="shared" si="1"/>
        <v>0</v>
      </c>
      <c r="J13" s="29">
        <f t="shared" si="2"/>
        <v>-226000</v>
      </c>
      <c r="K13" s="308">
        <v>226095</v>
      </c>
    </row>
    <row r="14" spans="1:16" ht="11.1" customHeight="1" x14ac:dyDescent="0.3">
      <c r="A14" s="23" t="s">
        <v>107</v>
      </c>
      <c r="B14" s="24" t="s">
        <v>108</v>
      </c>
      <c r="C14" s="67">
        <v>0</v>
      </c>
      <c r="D14" s="25">
        <v>0</v>
      </c>
      <c r="E14" s="26"/>
      <c r="F14" s="26"/>
      <c r="G14" s="26"/>
      <c r="H14" s="27">
        <f t="shared" si="5"/>
        <v>0</v>
      </c>
      <c r="I14" s="28" t="e">
        <f t="shared" si="1"/>
        <v>#DIV/0!</v>
      </c>
      <c r="J14" s="29">
        <f t="shared" si="2"/>
        <v>0</v>
      </c>
      <c r="K14" s="308">
        <v>0</v>
      </c>
    </row>
    <row r="15" spans="1:16" ht="11.1" customHeight="1" x14ac:dyDescent="0.3">
      <c r="A15" s="23" t="s">
        <v>109</v>
      </c>
      <c r="B15" s="24" t="s">
        <v>110</v>
      </c>
      <c r="C15" s="67">
        <v>0</v>
      </c>
      <c r="D15" s="25">
        <v>0</v>
      </c>
      <c r="E15" s="26"/>
      <c r="F15" s="26"/>
      <c r="G15" s="26"/>
      <c r="H15" s="27">
        <f t="shared" si="5"/>
        <v>0</v>
      </c>
      <c r="I15" s="28" t="e">
        <f t="shared" si="1"/>
        <v>#DIV/0!</v>
      </c>
      <c r="J15" s="29">
        <f t="shared" si="2"/>
        <v>0</v>
      </c>
      <c r="K15" s="308">
        <v>0</v>
      </c>
    </row>
    <row r="16" spans="1:16" ht="11.1" customHeight="1" x14ac:dyDescent="0.3">
      <c r="A16" s="23" t="s">
        <v>250</v>
      </c>
      <c r="B16" s="24" t="s">
        <v>249</v>
      </c>
      <c r="C16" s="67">
        <v>7000</v>
      </c>
      <c r="D16" s="25">
        <v>0</v>
      </c>
      <c r="E16" s="26"/>
      <c r="F16" s="26"/>
      <c r="G16" s="26"/>
      <c r="H16" s="27">
        <f t="shared" si="5"/>
        <v>0</v>
      </c>
      <c r="I16" s="28">
        <f t="shared" si="1"/>
        <v>0</v>
      </c>
      <c r="J16" s="29">
        <f t="shared" si="2"/>
        <v>-7000</v>
      </c>
      <c r="K16" s="308">
        <v>7500</v>
      </c>
    </row>
    <row r="17" spans="1:11" ht="11.1" customHeight="1" x14ac:dyDescent="0.3">
      <c r="A17" s="23" t="s">
        <v>111</v>
      </c>
      <c r="B17" s="24" t="s">
        <v>112</v>
      </c>
      <c r="C17" s="67">
        <v>142000</v>
      </c>
      <c r="D17" s="25">
        <v>0</v>
      </c>
      <c r="E17" s="26"/>
      <c r="F17" s="26"/>
      <c r="G17" s="26"/>
      <c r="H17" s="27">
        <f t="shared" si="5"/>
        <v>0</v>
      </c>
      <c r="I17" s="28">
        <f t="shared" si="1"/>
        <v>0</v>
      </c>
      <c r="J17" s="29">
        <f t="shared" si="2"/>
        <v>-142000</v>
      </c>
      <c r="K17" s="308">
        <v>142326</v>
      </c>
    </row>
    <row r="18" spans="1:11" ht="11.1" customHeight="1" x14ac:dyDescent="0.3">
      <c r="A18" s="23" t="s">
        <v>193</v>
      </c>
      <c r="B18" s="24" t="s">
        <v>287</v>
      </c>
      <c r="C18" s="67">
        <v>20000</v>
      </c>
      <c r="D18" s="26"/>
      <c r="E18" s="26"/>
      <c r="F18" s="25">
        <v>0</v>
      </c>
      <c r="G18" s="26"/>
      <c r="H18" s="27">
        <f t="shared" si="5"/>
        <v>0</v>
      </c>
      <c r="I18" s="28">
        <f t="shared" si="1"/>
        <v>0</v>
      </c>
      <c r="J18" s="29">
        <f t="shared" si="2"/>
        <v>-20000</v>
      </c>
      <c r="K18" s="308">
        <v>6500</v>
      </c>
    </row>
    <row r="19" spans="1:11" ht="11.1" customHeight="1" x14ac:dyDescent="0.3">
      <c r="A19" s="7" t="s">
        <v>16</v>
      </c>
      <c r="B19" s="7" t="s">
        <v>113</v>
      </c>
      <c r="C19" s="64">
        <v>65000</v>
      </c>
      <c r="D19" s="8"/>
      <c r="E19" s="8"/>
      <c r="F19" s="76">
        <v>0</v>
      </c>
      <c r="G19" s="8"/>
      <c r="H19" s="27">
        <f t="shared" si="5"/>
        <v>0</v>
      </c>
      <c r="I19" s="28">
        <f t="shared" si="1"/>
        <v>0</v>
      </c>
      <c r="J19" s="29">
        <f t="shared" si="2"/>
        <v>-65000</v>
      </c>
      <c r="K19" s="308">
        <v>60878</v>
      </c>
    </row>
    <row r="20" spans="1:11" ht="11.1" customHeight="1" x14ac:dyDescent="0.3">
      <c r="A20" s="87" t="s">
        <v>203</v>
      </c>
      <c r="B20" s="87" t="s">
        <v>190</v>
      </c>
      <c r="C20" s="89">
        <v>0</v>
      </c>
      <c r="D20" s="90">
        <v>0</v>
      </c>
      <c r="E20" s="207"/>
      <c r="F20" s="207"/>
      <c r="G20" s="207"/>
      <c r="H20" s="27">
        <f t="shared" si="5"/>
        <v>0</v>
      </c>
      <c r="I20" s="28" t="e">
        <f t="shared" si="1"/>
        <v>#DIV/0!</v>
      </c>
      <c r="J20" s="29">
        <f t="shared" si="2"/>
        <v>0</v>
      </c>
      <c r="K20" s="308">
        <v>2621</v>
      </c>
    </row>
    <row r="21" spans="1:11" ht="11.1" customHeight="1" x14ac:dyDescent="0.3">
      <c r="A21" s="78" t="s">
        <v>114</v>
      </c>
      <c r="B21" s="79" t="s">
        <v>115</v>
      </c>
      <c r="C21" s="80">
        <v>6000</v>
      </c>
      <c r="D21" s="207"/>
      <c r="E21" s="207"/>
      <c r="F21" s="90">
        <v>0</v>
      </c>
      <c r="G21" s="207"/>
      <c r="H21" s="121">
        <f t="shared" si="5"/>
        <v>0</v>
      </c>
      <c r="I21" s="171">
        <f t="shared" si="1"/>
        <v>0</v>
      </c>
      <c r="J21" s="172">
        <f t="shared" si="2"/>
        <v>-6000</v>
      </c>
      <c r="K21" s="308">
        <v>2670</v>
      </c>
    </row>
    <row r="22" spans="1:11" ht="11.1" customHeight="1" x14ac:dyDescent="0.3">
      <c r="A22" s="78" t="s">
        <v>289</v>
      </c>
      <c r="B22" s="79" t="s">
        <v>288</v>
      </c>
      <c r="C22" s="80">
        <v>0</v>
      </c>
      <c r="D22" s="90">
        <v>0</v>
      </c>
      <c r="E22" s="207"/>
      <c r="F22" s="207"/>
      <c r="G22" s="207"/>
      <c r="H22" s="27">
        <v>0</v>
      </c>
      <c r="I22" s="272"/>
      <c r="J22" s="172"/>
      <c r="K22" s="308">
        <v>25776</v>
      </c>
    </row>
    <row r="23" spans="1:11" ht="11.1" customHeight="1" thickBot="1" x14ac:dyDescent="0.35">
      <c r="A23" s="78" t="s">
        <v>192</v>
      </c>
      <c r="B23" s="79" t="s">
        <v>191</v>
      </c>
      <c r="C23" s="80">
        <v>2000</v>
      </c>
      <c r="D23" s="207"/>
      <c r="E23" s="207"/>
      <c r="F23" s="90">
        <v>0</v>
      </c>
      <c r="G23" s="207"/>
      <c r="H23" s="271">
        <f t="shared" si="5"/>
        <v>0</v>
      </c>
      <c r="I23" s="272">
        <f t="shared" si="1"/>
        <v>0</v>
      </c>
      <c r="J23" s="273">
        <f t="shared" si="2"/>
        <v>-2000</v>
      </c>
      <c r="K23" s="308">
        <v>750</v>
      </c>
    </row>
    <row r="24" spans="1:11" ht="11.1" customHeight="1" thickBot="1" x14ac:dyDescent="0.35">
      <c r="A24" s="82" t="s">
        <v>17</v>
      </c>
      <c r="B24" s="83" t="s">
        <v>18</v>
      </c>
      <c r="C24" s="84">
        <f t="shared" ref="C24" si="6">SUM(C8:C23)</f>
        <v>1064000</v>
      </c>
      <c r="D24" s="84">
        <f t="shared" ref="D24:H24" si="7">SUM(D8:D23)</f>
        <v>0</v>
      </c>
      <c r="E24" s="84">
        <f t="shared" si="7"/>
        <v>0</v>
      </c>
      <c r="F24" s="84">
        <f t="shared" si="7"/>
        <v>0</v>
      </c>
      <c r="G24" s="84">
        <f t="shared" si="7"/>
        <v>0</v>
      </c>
      <c r="H24" s="84">
        <f t="shared" si="7"/>
        <v>0</v>
      </c>
      <c r="I24" s="85">
        <f t="shared" si="1"/>
        <v>0</v>
      </c>
      <c r="J24" s="84">
        <f>SUM(J8:J23)</f>
        <v>-1064000</v>
      </c>
      <c r="K24" s="84">
        <f>SUM(K8:K23)</f>
        <v>1071630</v>
      </c>
    </row>
    <row r="25" spans="1:11" ht="11.1" customHeight="1" x14ac:dyDescent="0.3">
      <c r="A25" s="23" t="s">
        <v>116</v>
      </c>
      <c r="B25" s="81" t="s">
        <v>100</v>
      </c>
      <c r="C25" s="67">
        <v>1920000</v>
      </c>
      <c r="D25" s="25">
        <v>0</v>
      </c>
      <c r="E25" s="25">
        <v>0</v>
      </c>
      <c r="F25" s="26"/>
      <c r="G25" s="26"/>
      <c r="H25" s="27">
        <f t="shared" si="5"/>
        <v>0</v>
      </c>
      <c r="I25" s="28">
        <f t="shared" si="1"/>
        <v>0</v>
      </c>
      <c r="J25" s="29">
        <f t="shared" ref="J25:J34" si="8">SUM(H25-C25)</f>
        <v>-1920000</v>
      </c>
      <c r="K25" s="308">
        <v>1589891</v>
      </c>
    </row>
    <row r="26" spans="1:11" ht="11.1" customHeight="1" x14ac:dyDescent="0.3">
      <c r="A26" s="7" t="s">
        <v>117</v>
      </c>
      <c r="B26" s="10" t="s">
        <v>101</v>
      </c>
      <c r="C26" s="64">
        <v>30000</v>
      </c>
      <c r="D26" s="76">
        <v>0</v>
      </c>
      <c r="E26" s="76">
        <v>0</v>
      </c>
      <c r="F26" s="8"/>
      <c r="G26" s="8"/>
      <c r="H26" s="27">
        <f t="shared" si="5"/>
        <v>0</v>
      </c>
      <c r="I26" s="28">
        <f t="shared" si="1"/>
        <v>0</v>
      </c>
      <c r="J26" s="29">
        <f t="shared" si="8"/>
        <v>-30000</v>
      </c>
      <c r="K26" s="308">
        <v>44000</v>
      </c>
    </row>
    <row r="27" spans="1:11" ht="11.1" customHeight="1" x14ac:dyDescent="0.3">
      <c r="A27" s="7" t="s">
        <v>118</v>
      </c>
      <c r="B27" s="7" t="s">
        <v>20</v>
      </c>
      <c r="C27" s="64">
        <v>110000</v>
      </c>
      <c r="D27" s="76">
        <v>0</v>
      </c>
      <c r="E27" s="8"/>
      <c r="F27" s="8"/>
      <c r="G27" s="8"/>
      <c r="H27" s="27">
        <f t="shared" si="5"/>
        <v>0</v>
      </c>
      <c r="I27" s="28">
        <f t="shared" si="1"/>
        <v>0</v>
      </c>
      <c r="J27" s="29">
        <f t="shared" si="8"/>
        <v>-110000</v>
      </c>
      <c r="K27" s="308">
        <v>150024</v>
      </c>
    </row>
    <row r="28" spans="1:11" ht="11.1" customHeight="1" x14ac:dyDescent="0.3">
      <c r="A28" s="7" t="s">
        <v>119</v>
      </c>
      <c r="B28" s="7" t="s">
        <v>22</v>
      </c>
      <c r="C28" s="64">
        <v>650000</v>
      </c>
      <c r="D28" s="76">
        <v>0</v>
      </c>
      <c r="E28" s="8"/>
      <c r="F28" s="76">
        <v>0</v>
      </c>
      <c r="G28" s="8"/>
      <c r="H28" s="27">
        <f t="shared" si="5"/>
        <v>0</v>
      </c>
      <c r="I28" s="28">
        <f t="shared" si="1"/>
        <v>0</v>
      </c>
      <c r="J28" s="29">
        <f t="shared" si="8"/>
        <v>-650000</v>
      </c>
      <c r="K28" s="308">
        <v>684519</v>
      </c>
    </row>
    <row r="29" spans="1:11" ht="11.1" customHeight="1" x14ac:dyDescent="0.3">
      <c r="A29" s="7" t="s">
        <v>120</v>
      </c>
      <c r="B29" s="11" t="s">
        <v>24</v>
      </c>
      <c r="C29" s="64">
        <v>0</v>
      </c>
      <c r="D29" s="8"/>
      <c r="E29" s="8"/>
      <c r="F29" s="76">
        <v>0</v>
      </c>
      <c r="G29" s="8"/>
      <c r="H29" s="27">
        <f t="shared" si="5"/>
        <v>0</v>
      </c>
      <c r="I29" s="28" t="e">
        <f t="shared" si="1"/>
        <v>#DIV/0!</v>
      </c>
      <c r="J29" s="29">
        <f t="shared" si="8"/>
        <v>0</v>
      </c>
      <c r="K29" s="308">
        <v>0</v>
      </c>
    </row>
    <row r="30" spans="1:11" ht="11.1" customHeight="1" x14ac:dyDescent="0.3">
      <c r="A30" s="7" t="s">
        <v>121</v>
      </c>
      <c r="B30" s="11" t="s">
        <v>23</v>
      </c>
      <c r="C30" s="64">
        <v>226000</v>
      </c>
      <c r="D30" s="8"/>
      <c r="E30" s="8"/>
      <c r="F30" s="76">
        <v>0</v>
      </c>
      <c r="G30" s="8"/>
      <c r="H30" s="27">
        <f t="shared" si="5"/>
        <v>0</v>
      </c>
      <c r="I30" s="28">
        <f t="shared" si="1"/>
        <v>0</v>
      </c>
      <c r="J30" s="29">
        <f t="shared" si="8"/>
        <v>-226000</v>
      </c>
      <c r="K30" s="308">
        <v>226259</v>
      </c>
    </row>
    <row r="31" spans="1:11" ht="11.1" customHeight="1" x14ac:dyDescent="0.3">
      <c r="A31" s="7" t="s">
        <v>122</v>
      </c>
      <c r="B31" s="11" t="s">
        <v>25</v>
      </c>
      <c r="C31" s="64">
        <v>188000</v>
      </c>
      <c r="D31" s="8"/>
      <c r="E31" s="8"/>
      <c r="F31" s="76">
        <v>0</v>
      </c>
      <c r="G31" s="8"/>
      <c r="H31" s="27">
        <f t="shared" si="5"/>
        <v>0</v>
      </c>
      <c r="I31" s="28">
        <f t="shared" si="1"/>
        <v>0</v>
      </c>
      <c r="J31" s="29">
        <f t="shared" si="8"/>
        <v>-188000</v>
      </c>
      <c r="K31" s="308">
        <v>188136</v>
      </c>
    </row>
    <row r="32" spans="1:11" ht="11.1" customHeight="1" x14ac:dyDescent="0.3">
      <c r="A32" s="7" t="s">
        <v>123</v>
      </c>
      <c r="B32" s="11" t="s">
        <v>70</v>
      </c>
      <c r="C32" s="64">
        <v>22000</v>
      </c>
      <c r="D32" s="8"/>
      <c r="E32" s="8"/>
      <c r="F32" s="76">
        <v>0</v>
      </c>
      <c r="G32" s="8"/>
      <c r="H32" s="27">
        <f t="shared" si="5"/>
        <v>0</v>
      </c>
      <c r="I32" s="28">
        <f t="shared" si="1"/>
        <v>0</v>
      </c>
      <c r="J32" s="29">
        <f t="shared" si="8"/>
        <v>-22000</v>
      </c>
      <c r="K32" s="308">
        <v>21984</v>
      </c>
    </row>
    <row r="33" spans="1:11" ht="11.1" customHeight="1" x14ac:dyDescent="0.3">
      <c r="A33" s="7" t="s">
        <v>124</v>
      </c>
      <c r="B33" s="10" t="s">
        <v>71</v>
      </c>
      <c r="C33" s="64">
        <v>65000</v>
      </c>
      <c r="D33" s="8"/>
      <c r="E33" s="8"/>
      <c r="F33" s="76">
        <v>0</v>
      </c>
      <c r="G33" s="8"/>
      <c r="H33" s="27">
        <f t="shared" si="5"/>
        <v>0</v>
      </c>
      <c r="I33" s="28">
        <f t="shared" si="1"/>
        <v>0</v>
      </c>
      <c r="J33" s="29">
        <f t="shared" si="8"/>
        <v>-65000</v>
      </c>
      <c r="K33" s="308">
        <v>64659</v>
      </c>
    </row>
    <row r="34" spans="1:11" ht="11.1" customHeight="1" x14ac:dyDescent="0.3">
      <c r="A34" s="7" t="s">
        <v>273</v>
      </c>
      <c r="B34" s="10" t="s">
        <v>274</v>
      </c>
      <c r="C34" s="64">
        <v>5000</v>
      </c>
      <c r="D34" s="8"/>
      <c r="E34" s="8"/>
      <c r="F34" s="76"/>
      <c r="G34" s="8"/>
      <c r="H34" s="27">
        <v>0</v>
      </c>
      <c r="I34" s="28"/>
      <c r="J34" s="29">
        <f t="shared" si="8"/>
        <v>-5000</v>
      </c>
      <c r="K34" s="308">
        <v>5664</v>
      </c>
    </row>
    <row r="35" spans="1:11" ht="11.1" customHeight="1" x14ac:dyDescent="0.3">
      <c r="A35" s="7" t="s">
        <v>290</v>
      </c>
      <c r="B35" s="10" t="s">
        <v>291</v>
      </c>
      <c r="C35" s="64">
        <v>0</v>
      </c>
      <c r="D35" s="8"/>
      <c r="E35" s="8"/>
      <c r="F35" s="76">
        <v>0</v>
      </c>
      <c r="G35" s="8"/>
      <c r="H35" s="27"/>
      <c r="I35" s="28">
        <v>0</v>
      </c>
      <c r="J35" s="29">
        <v>0</v>
      </c>
      <c r="K35" s="308">
        <v>180000</v>
      </c>
    </row>
    <row r="36" spans="1:11" ht="11.1" customHeight="1" x14ac:dyDescent="0.3">
      <c r="A36" s="7" t="s">
        <v>125</v>
      </c>
      <c r="B36" s="10" t="s">
        <v>126</v>
      </c>
      <c r="C36" s="64">
        <v>360000</v>
      </c>
      <c r="D36" s="8"/>
      <c r="E36" s="8"/>
      <c r="F36" s="76">
        <v>0</v>
      </c>
      <c r="G36" s="8"/>
      <c r="H36" s="27">
        <f t="shared" si="5"/>
        <v>0</v>
      </c>
      <c r="I36" s="28">
        <f t="shared" ref="I36:I69" si="9">SUM(H36/C36)</f>
        <v>0</v>
      </c>
      <c r="J36" s="29">
        <f t="shared" ref="J36:J69" si="10">SUM(H36-C36)</f>
        <v>-360000</v>
      </c>
      <c r="K36" s="308">
        <v>360000</v>
      </c>
    </row>
    <row r="37" spans="1:11" ht="11.1" customHeight="1" x14ac:dyDescent="0.3">
      <c r="A37" s="7" t="s">
        <v>127</v>
      </c>
      <c r="B37" s="10" t="s">
        <v>128</v>
      </c>
      <c r="C37" s="64">
        <v>90000</v>
      </c>
      <c r="D37" s="8"/>
      <c r="E37" s="8"/>
      <c r="F37" s="76">
        <v>0</v>
      </c>
      <c r="G37" s="8"/>
      <c r="H37" s="27">
        <f t="shared" si="5"/>
        <v>0</v>
      </c>
      <c r="I37" s="28">
        <f t="shared" si="9"/>
        <v>0</v>
      </c>
      <c r="J37" s="29">
        <f t="shared" si="10"/>
        <v>-90000</v>
      </c>
      <c r="K37" s="308">
        <v>23070</v>
      </c>
    </row>
    <row r="38" spans="1:11" ht="11.1" customHeight="1" x14ac:dyDescent="0.3">
      <c r="A38" s="7" t="s">
        <v>251</v>
      </c>
      <c r="B38" s="10" t="s">
        <v>252</v>
      </c>
      <c r="C38" s="64">
        <v>30000</v>
      </c>
      <c r="D38" s="8"/>
      <c r="E38" s="8"/>
      <c r="F38" s="76">
        <v>0</v>
      </c>
      <c r="G38" s="8"/>
      <c r="H38" s="27">
        <f t="shared" si="5"/>
        <v>0</v>
      </c>
      <c r="I38" s="28">
        <f t="shared" si="9"/>
        <v>0</v>
      </c>
      <c r="J38" s="29">
        <f t="shared" si="10"/>
        <v>-30000</v>
      </c>
      <c r="K38" s="308">
        <v>0</v>
      </c>
    </row>
    <row r="39" spans="1:11" ht="11.1" customHeight="1" x14ac:dyDescent="0.3">
      <c r="A39" s="7" t="s">
        <v>194</v>
      </c>
      <c r="B39" s="10" t="s">
        <v>195</v>
      </c>
      <c r="C39" s="64">
        <v>0</v>
      </c>
      <c r="D39" s="8"/>
      <c r="E39" s="8"/>
      <c r="F39" s="76">
        <v>0</v>
      </c>
      <c r="G39" s="8"/>
      <c r="H39" s="27">
        <f t="shared" si="5"/>
        <v>0</v>
      </c>
      <c r="I39" s="28" t="e">
        <f t="shared" si="9"/>
        <v>#DIV/0!</v>
      </c>
      <c r="J39" s="29">
        <f t="shared" si="10"/>
        <v>0</v>
      </c>
      <c r="K39" s="308">
        <v>0</v>
      </c>
    </row>
    <row r="40" spans="1:11" ht="11.1" customHeight="1" x14ac:dyDescent="0.3">
      <c r="A40" s="7" t="s">
        <v>129</v>
      </c>
      <c r="B40" s="10" t="s">
        <v>131</v>
      </c>
      <c r="C40" s="64">
        <v>11000</v>
      </c>
      <c r="D40" s="8"/>
      <c r="E40" s="8"/>
      <c r="F40" s="76">
        <v>0</v>
      </c>
      <c r="G40" s="8"/>
      <c r="H40" s="27">
        <f t="shared" si="5"/>
        <v>0</v>
      </c>
      <c r="I40" s="28">
        <f t="shared" si="9"/>
        <v>0</v>
      </c>
      <c r="J40" s="29">
        <f t="shared" si="10"/>
        <v>-11000</v>
      </c>
      <c r="K40" s="308">
        <v>10863</v>
      </c>
    </row>
    <row r="41" spans="1:11" ht="11.1" customHeight="1" x14ac:dyDescent="0.3">
      <c r="A41" s="7" t="s">
        <v>130</v>
      </c>
      <c r="B41" s="10" t="s">
        <v>132</v>
      </c>
      <c r="C41" s="64">
        <v>46000</v>
      </c>
      <c r="D41" s="8"/>
      <c r="E41" s="8"/>
      <c r="F41" s="76">
        <v>0</v>
      </c>
      <c r="G41" s="8"/>
      <c r="H41" s="27">
        <f t="shared" si="5"/>
        <v>0</v>
      </c>
      <c r="I41" s="28">
        <f t="shared" si="9"/>
        <v>0</v>
      </c>
      <c r="J41" s="29">
        <f t="shared" si="10"/>
        <v>-46000</v>
      </c>
      <c r="K41" s="308">
        <v>45626</v>
      </c>
    </row>
    <row r="42" spans="1:11" ht="11.1" customHeight="1" x14ac:dyDescent="0.3">
      <c r="A42" s="7" t="s">
        <v>133</v>
      </c>
      <c r="B42" s="11" t="s">
        <v>27</v>
      </c>
      <c r="C42" s="64">
        <v>4190000</v>
      </c>
      <c r="D42" s="76">
        <v>0</v>
      </c>
      <c r="E42" s="76">
        <v>0</v>
      </c>
      <c r="F42" s="8"/>
      <c r="G42" s="8"/>
      <c r="H42" s="27">
        <f t="shared" si="5"/>
        <v>0</v>
      </c>
      <c r="I42" s="28">
        <f t="shared" si="9"/>
        <v>0</v>
      </c>
      <c r="J42" s="29">
        <f t="shared" si="10"/>
        <v>-4190000</v>
      </c>
      <c r="K42" s="308">
        <v>2522365</v>
      </c>
    </row>
    <row r="43" spans="1:11" ht="11.1" customHeight="1" x14ac:dyDescent="0.3">
      <c r="A43" s="7" t="s">
        <v>134</v>
      </c>
      <c r="B43" s="10" t="s">
        <v>28</v>
      </c>
      <c r="C43" s="64">
        <v>500000</v>
      </c>
      <c r="D43" s="76">
        <v>0</v>
      </c>
      <c r="E43" s="76">
        <v>0</v>
      </c>
      <c r="F43" s="8"/>
      <c r="G43" s="8"/>
      <c r="H43" s="170">
        <f t="shared" si="5"/>
        <v>0</v>
      </c>
      <c r="I43" s="171">
        <f t="shared" si="9"/>
        <v>0</v>
      </c>
      <c r="J43" s="172">
        <f t="shared" si="10"/>
        <v>-500000</v>
      </c>
      <c r="K43" s="308">
        <v>2465915</v>
      </c>
    </row>
    <row r="44" spans="1:11" ht="11.1" customHeight="1" x14ac:dyDescent="0.3">
      <c r="A44" s="7" t="s">
        <v>135</v>
      </c>
      <c r="B44" s="11" t="s">
        <v>26</v>
      </c>
      <c r="C44" s="64">
        <v>0</v>
      </c>
      <c r="D44" s="8"/>
      <c r="E44" s="8"/>
      <c r="F44" s="76">
        <v>0</v>
      </c>
      <c r="G44" s="8"/>
      <c r="H44" s="27">
        <f t="shared" si="5"/>
        <v>0</v>
      </c>
      <c r="I44" s="28" t="e">
        <f t="shared" si="9"/>
        <v>#DIV/0!</v>
      </c>
      <c r="J44" s="29">
        <f t="shared" si="10"/>
        <v>0</v>
      </c>
      <c r="K44" s="308">
        <v>78093</v>
      </c>
    </row>
    <row r="45" spans="1:11" ht="11.1" customHeight="1" x14ac:dyDescent="0.3">
      <c r="A45" s="7" t="s">
        <v>196</v>
      </c>
      <c r="B45" s="11" t="s">
        <v>197</v>
      </c>
      <c r="C45" s="64">
        <v>780000</v>
      </c>
      <c r="D45" s="8"/>
      <c r="E45" s="8"/>
      <c r="F45" s="76">
        <v>0</v>
      </c>
      <c r="G45" s="8"/>
      <c r="H45" s="27">
        <f t="shared" si="5"/>
        <v>0</v>
      </c>
      <c r="I45" s="28">
        <f t="shared" si="9"/>
        <v>0</v>
      </c>
      <c r="J45" s="29">
        <f t="shared" si="10"/>
        <v>-780000</v>
      </c>
      <c r="K45" s="308">
        <v>780000</v>
      </c>
    </row>
    <row r="46" spans="1:11" ht="11.1" customHeight="1" x14ac:dyDescent="0.3">
      <c r="A46" s="7" t="s">
        <v>269</v>
      </c>
      <c r="B46" s="11" t="s">
        <v>270</v>
      </c>
      <c r="C46" s="64">
        <v>0</v>
      </c>
      <c r="D46" s="8"/>
      <c r="E46" s="8"/>
      <c r="F46" s="76">
        <v>0</v>
      </c>
      <c r="G46" s="8"/>
      <c r="H46" s="27">
        <f t="shared" si="5"/>
        <v>0</v>
      </c>
      <c r="I46" s="28" t="e">
        <f t="shared" si="9"/>
        <v>#DIV/0!</v>
      </c>
      <c r="J46" s="29">
        <f t="shared" si="10"/>
        <v>0</v>
      </c>
      <c r="K46" s="308">
        <v>0</v>
      </c>
    </row>
    <row r="47" spans="1:11" ht="11.1" customHeight="1" x14ac:dyDescent="0.3">
      <c r="A47" s="7" t="s">
        <v>247</v>
      </c>
      <c r="B47" s="11" t="s">
        <v>248</v>
      </c>
      <c r="C47" s="64">
        <v>26000</v>
      </c>
      <c r="D47" s="8"/>
      <c r="E47" s="8"/>
      <c r="F47" s="76">
        <v>0</v>
      </c>
      <c r="G47" s="8"/>
      <c r="H47" s="27">
        <f t="shared" si="5"/>
        <v>0</v>
      </c>
      <c r="I47" s="28">
        <f t="shared" si="9"/>
        <v>0</v>
      </c>
      <c r="J47" s="29">
        <f t="shared" si="10"/>
        <v>-26000</v>
      </c>
      <c r="K47" s="308">
        <v>13200</v>
      </c>
    </row>
    <row r="48" spans="1:11" ht="11.1" customHeight="1" x14ac:dyDescent="0.3">
      <c r="A48" s="7" t="s">
        <v>136</v>
      </c>
      <c r="B48" s="11" t="s">
        <v>137</v>
      </c>
      <c r="C48" s="64">
        <v>0</v>
      </c>
      <c r="D48" s="8"/>
      <c r="E48" s="8"/>
      <c r="F48" s="76">
        <v>0</v>
      </c>
      <c r="G48" s="8"/>
      <c r="H48" s="27">
        <f t="shared" si="5"/>
        <v>0</v>
      </c>
      <c r="I48" s="28" t="e">
        <f t="shared" si="9"/>
        <v>#DIV/0!</v>
      </c>
      <c r="J48" s="29">
        <f t="shared" si="10"/>
        <v>0</v>
      </c>
      <c r="K48" s="308">
        <v>0</v>
      </c>
    </row>
    <row r="49" spans="1:11" ht="11.1" customHeight="1" x14ac:dyDescent="0.3">
      <c r="A49" s="7" t="s">
        <v>138</v>
      </c>
      <c r="B49" s="11" t="s">
        <v>139</v>
      </c>
      <c r="C49" s="64">
        <v>0</v>
      </c>
      <c r="D49" s="8"/>
      <c r="E49" s="8"/>
      <c r="F49" s="76">
        <v>0</v>
      </c>
      <c r="G49" s="8"/>
      <c r="H49" s="27">
        <f t="shared" si="5"/>
        <v>0</v>
      </c>
      <c r="I49" s="28" t="e">
        <f t="shared" si="9"/>
        <v>#DIV/0!</v>
      </c>
      <c r="J49" s="29">
        <f t="shared" si="10"/>
        <v>0</v>
      </c>
      <c r="K49" s="308">
        <v>0</v>
      </c>
    </row>
    <row r="50" spans="1:11" ht="11.1" customHeight="1" x14ac:dyDescent="0.3">
      <c r="A50" s="7" t="s">
        <v>204</v>
      </c>
      <c r="B50" s="11" t="s">
        <v>205</v>
      </c>
      <c r="C50" s="64">
        <v>0</v>
      </c>
      <c r="D50" s="76">
        <v>0</v>
      </c>
      <c r="E50" s="8"/>
      <c r="F50" s="8"/>
      <c r="G50" s="8"/>
      <c r="H50" s="27">
        <f t="shared" si="5"/>
        <v>0</v>
      </c>
      <c r="I50" s="28" t="e">
        <f t="shared" si="9"/>
        <v>#DIV/0!</v>
      </c>
      <c r="J50" s="29">
        <f t="shared" si="10"/>
        <v>0</v>
      </c>
      <c r="K50" s="308">
        <v>0</v>
      </c>
    </row>
    <row r="51" spans="1:11" ht="11.1" customHeight="1" x14ac:dyDescent="0.3">
      <c r="A51" s="7" t="s">
        <v>140</v>
      </c>
      <c r="B51" s="11" t="s">
        <v>141</v>
      </c>
      <c r="C51" s="64">
        <v>79000</v>
      </c>
      <c r="D51" s="76">
        <v>0</v>
      </c>
      <c r="E51" s="8"/>
      <c r="F51" s="8"/>
      <c r="G51" s="8"/>
      <c r="H51" s="27">
        <f t="shared" si="5"/>
        <v>0</v>
      </c>
      <c r="I51" s="28">
        <f t="shared" si="9"/>
        <v>0</v>
      </c>
      <c r="J51" s="29">
        <f t="shared" si="10"/>
        <v>-79000</v>
      </c>
      <c r="K51" s="308">
        <v>79020</v>
      </c>
    </row>
    <row r="52" spans="1:11" ht="11.1" customHeight="1" x14ac:dyDescent="0.3">
      <c r="A52" s="7" t="s">
        <v>19</v>
      </c>
      <c r="B52" s="11" t="s">
        <v>142</v>
      </c>
      <c r="C52" s="64">
        <v>40000</v>
      </c>
      <c r="D52" s="76">
        <v>0</v>
      </c>
      <c r="E52" s="8"/>
      <c r="F52" s="8"/>
      <c r="G52" s="8"/>
      <c r="H52" s="27">
        <f t="shared" si="5"/>
        <v>0</v>
      </c>
      <c r="I52" s="28">
        <f t="shared" si="9"/>
        <v>0</v>
      </c>
      <c r="J52" s="29">
        <f t="shared" si="10"/>
        <v>-40000</v>
      </c>
      <c r="K52" s="308">
        <v>0</v>
      </c>
    </row>
    <row r="53" spans="1:11" ht="11.1" customHeight="1" x14ac:dyDescent="0.3">
      <c r="A53" s="7" t="s">
        <v>21</v>
      </c>
      <c r="B53" s="11" t="s">
        <v>143</v>
      </c>
      <c r="C53" s="64">
        <v>0</v>
      </c>
      <c r="D53" s="76">
        <v>0</v>
      </c>
      <c r="E53" s="8"/>
      <c r="F53" s="8"/>
      <c r="G53" s="8"/>
      <c r="H53" s="170">
        <f t="shared" si="5"/>
        <v>0</v>
      </c>
      <c r="I53" s="171" t="e">
        <f t="shared" si="9"/>
        <v>#DIV/0!</v>
      </c>
      <c r="J53" s="172">
        <f t="shared" si="10"/>
        <v>0</v>
      </c>
      <c r="K53" s="308">
        <v>0</v>
      </c>
    </row>
    <row r="54" spans="1:11" ht="11.1" customHeight="1" x14ac:dyDescent="0.3">
      <c r="A54" s="7" t="s">
        <v>144</v>
      </c>
      <c r="B54" s="11" t="s">
        <v>145</v>
      </c>
      <c r="C54" s="64">
        <v>0</v>
      </c>
      <c r="D54" s="76">
        <v>0</v>
      </c>
      <c r="E54" s="8"/>
      <c r="F54" s="8"/>
      <c r="G54" s="8"/>
      <c r="H54" s="170">
        <f t="shared" si="5"/>
        <v>0</v>
      </c>
      <c r="I54" s="171" t="e">
        <f t="shared" si="9"/>
        <v>#DIV/0!</v>
      </c>
      <c r="J54" s="172">
        <f t="shared" si="10"/>
        <v>0</v>
      </c>
      <c r="K54" s="308">
        <v>0</v>
      </c>
    </row>
    <row r="55" spans="1:11" ht="11.1" customHeight="1" x14ac:dyDescent="0.3">
      <c r="A55" s="7" t="s">
        <v>266</v>
      </c>
      <c r="B55" s="11" t="s">
        <v>267</v>
      </c>
      <c r="C55" s="64">
        <v>20000</v>
      </c>
      <c r="D55" s="76">
        <v>0</v>
      </c>
      <c r="E55" s="8"/>
      <c r="F55" s="8"/>
      <c r="G55" s="8"/>
      <c r="H55" s="27">
        <f t="shared" si="5"/>
        <v>0</v>
      </c>
      <c r="I55" s="28">
        <f t="shared" si="9"/>
        <v>0</v>
      </c>
      <c r="J55" s="29">
        <f t="shared" si="10"/>
        <v>-20000</v>
      </c>
      <c r="K55" s="308">
        <v>20080</v>
      </c>
    </row>
    <row r="56" spans="1:11" ht="11.1" customHeight="1" x14ac:dyDescent="0.3">
      <c r="A56" s="7" t="s">
        <v>147</v>
      </c>
      <c r="B56" s="11" t="s">
        <v>148</v>
      </c>
      <c r="C56" s="64">
        <v>3456000</v>
      </c>
      <c r="D56" s="76">
        <v>0</v>
      </c>
      <c r="E56" s="8"/>
      <c r="F56" s="8"/>
      <c r="G56" s="8"/>
      <c r="H56" s="27">
        <f t="shared" si="5"/>
        <v>0</v>
      </c>
      <c r="I56" s="28">
        <f t="shared" si="9"/>
        <v>0</v>
      </c>
      <c r="J56" s="29">
        <f t="shared" si="10"/>
        <v>-3456000</v>
      </c>
      <c r="K56" s="308">
        <v>1391000</v>
      </c>
    </row>
    <row r="57" spans="1:11" ht="11.1" customHeight="1" x14ac:dyDescent="0.3">
      <c r="A57" s="7" t="s">
        <v>146</v>
      </c>
      <c r="B57" s="11" t="s">
        <v>150</v>
      </c>
      <c r="C57" s="64">
        <v>0</v>
      </c>
      <c r="D57" s="76">
        <v>0</v>
      </c>
      <c r="E57" s="8"/>
      <c r="F57" s="8"/>
      <c r="G57" s="8"/>
      <c r="H57" s="27">
        <f t="shared" si="5"/>
        <v>0</v>
      </c>
      <c r="I57" s="28" t="e">
        <f t="shared" si="9"/>
        <v>#DIV/0!</v>
      </c>
      <c r="J57" s="29">
        <f t="shared" si="10"/>
        <v>0</v>
      </c>
      <c r="K57" s="308">
        <v>0</v>
      </c>
    </row>
    <row r="58" spans="1:11" ht="11.1" customHeight="1" x14ac:dyDescent="0.3">
      <c r="A58" s="7" t="s">
        <v>149</v>
      </c>
      <c r="B58" s="11" t="s">
        <v>151</v>
      </c>
      <c r="C58" s="64">
        <v>100000</v>
      </c>
      <c r="D58" s="76">
        <v>0</v>
      </c>
      <c r="E58" s="8"/>
      <c r="F58" s="8"/>
      <c r="G58" s="8"/>
      <c r="H58" s="27">
        <f t="shared" si="5"/>
        <v>0</v>
      </c>
      <c r="I58" s="28">
        <f t="shared" si="9"/>
        <v>0</v>
      </c>
      <c r="J58" s="29">
        <f t="shared" si="10"/>
        <v>-100000</v>
      </c>
      <c r="K58" s="308">
        <v>0</v>
      </c>
    </row>
    <row r="59" spans="1:11" ht="11.1" customHeight="1" x14ac:dyDescent="0.3">
      <c r="A59" s="7" t="s">
        <v>152</v>
      </c>
      <c r="B59" s="11" t="s">
        <v>153</v>
      </c>
      <c r="C59" s="64">
        <v>0</v>
      </c>
      <c r="D59" s="76">
        <v>0</v>
      </c>
      <c r="E59" s="8"/>
      <c r="F59" s="8"/>
      <c r="G59" s="8"/>
      <c r="H59" s="27">
        <f t="shared" si="5"/>
        <v>0</v>
      </c>
      <c r="I59" s="28" t="e">
        <f t="shared" si="9"/>
        <v>#DIV/0!</v>
      </c>
      <c r="J59" s="29">
        <f t="shared" si="10"/>
        <v>0</v>
      </c>
      <c r="K59" s="308">
        <v>0</v>
      </c>
    </row>
    <row r="60" spans="1:11" ht="11.1" customHeight="1" x14ac:dyDescent="0.3">
      <c r="A60" s="7" t="s">
        <v>276</v>
      </c>
      <c r="B60" s="11" t="s">
        <v>281</v>
      </c>
      <c r="C60" s="64">
        <v>1029000</v>
      </c>
      <c r="D60" s="76">
        <v>0</v>
      </c>
      <c r="E60" s="76">
        <v>0</v>
      </c>
      <c r="F60" s="76">
        <v>0</v>
      </c>
      <c r="G60" s="8"/>
      <c r="H60" s="27">
        <f t="shared" si="5"/>
        <v>0</v>
      </c>
      <c r="I60" s="28">
        <f t="shared" si="9"/>
        <v>0</v>
      </c>
      <c r="J60" s="29">
        <f t="shared" si="10"/>
        <v>-1029000</v>
      </c>
      <c r="K60" s="308">
        <v>1536125</v>
      </c>
    </row>
    <row r="61" spans="1:11" ht="11.1" customHeight="1" x14ac:dyDescent="0.3">
      <c r="A61" s="7" t="s">
        <v>277</v>
      </c>
      <c r="B61" s="11" t="s">
        <v>282</v>
      </c>
      <c r="C61" s="64">
        <v>432000</v>
      </c>
      <c r="D61" s="76">
        <v>0</v>
      </c>
      <c r="E61" s="76">
        <v>0</v>
      </c>
      <c r="F61" s="76">
        <v>0</v>
      </c>
      <c r="G61" s="8"/>
      <c r="H61" s="27"/>
      <c r="I61" s="28">
        <f t="shared" si="9"/>
        <v>0</v>
      </c>
      <c r="J61" s="29">
        <f t="shared" si="10"/>
        <v>-432000</v>
      </c>
      <c r="K61" s="308">
        <v>0</v>
      </c>
    </row>
    <row r="62" spans="1:11" ht="11.1" customHeight="1" x14ac:dyDescent="0.3">
      <c r="A62" s="7" t="s">
        <v>278</v>
      </c>
      <c r="B62" s="11" t="s">
        <v>279</v>
      </c>
      <c r="C62" s="64">
        <v>20000</v>
      </c>
      <c r="D62" s="76">
        <v>0</v>
      </c>
      <c r="E62" s="76">
        <v>0</v>
      </c>
      <c r="F62" s="76">
        <v>0</v>
      </c>
      <c r="G62" s="8"/>
      <c r="H62" s="27"/>
      <c r="I62" s="28">
        <f t="shared" si="9"/>
        <v>0</v>
      </c>
      <c r="J62" s="29">
        <f t="shared" si="10"/>
        <v>-20000</v>
      </c>
      <c r="K62" s="308">
        <v>0</v>
      </c>
    </row>
    <row r="63" spans="1:11" ht="11.1" customHeight="1" x14ac:dyDescent="0.3">
      <c r="A63" s="7" t="s">
        <v>154</v>
      </c>
      <c r="B63" s="11" t="s">
        <v>29</v>
      </c>
      <c r="C63" s="64">
        <v>0</v>
      </c>
      <c r="D63" s="8"/>
      <c r="E63" s="8"/>
      <c r="F63" s="76">
        <v>0</v>
      </c>
      <c r="G63" s="8"/>
      <c r="H63" s="27">
        <f t="shared" si="5"/>
        <v>0</v>
      </c>
      <c r="I63" s="28" t="e">
        <f t="shared" si="9"/>
        <v>#DIV/0!</v>
      </c>
      <c r="J63" s="29">
        <f t="shared" si="10"/>
        <v>0</v>
      </c>
      <c r="K63" s="309">
        <v>0</v>
      </c>
    </row>
    <row r="64" spans="1:11" ht="11.1" customHeight="1" thickBot="1" x14ac:dyDescent="0.35">
      <c r="A64" s="87" t="s">
        <v>155</v>
      </c>
      <c r="B64" s="88" t="s">
        <v>156</v>
      </c>
      <c r="C64" s="89">
        <v>86000</v>
      </c>
      <c r="D64" s="90">
        <v>0</v>
      </c>
      <c r="E64" s="90">
        <v>0</v>
      </c>
      <c r="F64" s="90">
        <v>0</v>
      </c>
      <c r="G64" s="207"/>
      <c r="H64" s="121">
        <f t="shared" si="5"/>
        <v>0</v>
      </c>
      <c r="I64" s="122">
        <f t="shared" si="9"/>
        <v>0</v>
      </c>
      <c r="J64" s="130">
        <f t="shared" si="10"/>
        <v>-86000</v>
      </c>
      <c r="K64" s="308">
        <v>85486</v>
      </c>
    </row>
    <row r="65" spans="1:11" ht="11.1" customHeight="1" thickBot="1" x14ac:dyDescent="0.35">
      <c r="A65" s="82" t="s">
        <v>30</v>
      </c>
      <c r="B65" s="91" t="s">
        <v>31</v>
      </c>
      <c r="C65" s="92">
        <f t="shared" ref="C65:G65" si="11">SUM(C25:C64)</f>
        <v>14511000</v>
      </c>
      <c r="D65" s="92">
        <f t="shared" si="11"/>
        <v>0</v>
      </c>
      <c r="E65" s="92">
        <f t="shared" si="11"/>
        <v>0</v>
      </c>
      <c r="F65" s="92">
        <f t="shared" si="11"/>
        <v>0</v>
      </c>
      <c r="G65" s="92">
        <f t="shared" si="11"/>
        <v>0</v>
      </c>
      <c r="H65" s="105">
        <f t="shared" si="5"/>
        <v>0</v>
      </c>
      <c r="I65" s="85">
        <f t="shared" si="9"/>
        <v>0</v>
      </c>
      <c r="J65" s="92">
        <f t="shared" ref="J65:K65" si="12">SUM(J25:J64)</f>
        <v>-14511000</v>
      </c>
      <c r="K65" s="92">
        <f t="shared" si="12"/>
        <v>12565979</v>
      </c>
    </row>
    <row r="66" spans="1:11" ht="11.1" customHeight="1" x14ac:dyDescent="0.3">
      <c r="A66" s="229" t="s">
        <v>198</v>
      </c>
      <c r="B66" s="230" t="s">
        <v>199</v>
      </c>
      <c r="C66" s="231">
        <v>3000</v>
      </c>
      <c r="D66" s="26"/>
      <c r="E66" s="26"/>
      <c r="F66" s="231">
        <v>0</v>
      </c>
      <c r="G66" s="26"/>
      <c r="H66" s="27">
        <f t="shared" si="5"/>
        <v>0</v>
      </c>
      <c r="I66" s="28">
        <f t="shared" si="9"/>
        <v>0</v>
      </c>
      <c r="J66" s="29">
        <f t="shared" si="10"/>
        <v>-3000</v>
      </c>
      <c r="K66" s="308">
        <v>3000</v>
      </c>
    </row>
    <row r="67" spans="1:11" ht="11.1" customHeight="1" x14ac:dyDescent="0.3">
      <c r="A67" s="23" t="s">
        <v>32</v>
      </c>
      <c r="B67" s="81" t="s">
        <v>33</v>
      </c>
      <c r="C67" s="67">
        <v>203000</v>
      </c>
      <c r="D67" s="26"/>
      <c r="E67" s="26"/>
      <c r="F67" s="25">
        <v>0</v>
      </c>
      <c r="G67" s="26"/>
      <c r="H67" s="27">
        <f t="shared" si="5"/>
        <v>0</v>
      </c>
      <c r="I67" s="28">
        <f t="shared" si="9"/>
        <v>0</v>
      </c>
      <c r="J67" s="29">
        <f t="shared" si="10"/>
        <v>-203000</v>
      </c>
      <c r="K67" s="308">
        <v>202558</v>
      </c>
    </row>
    <row r="68" spans="1:11" ht="11.1" customHeight="1" x14ac:dyDescent="0.3">
      <c r="A68" s="9" t="s">
        <v>157</v>
      </c>
      <c r="B68" s="12" t="s">
        <v>158</v>
      </c>
      <c r="C68" s="66">
        <v>50000</v>
      </c>
      <c r="D68" s="8"/>
      <c r="E68" s="8"/>
      <c r="F68" s="76">
        <v>0</v>
      </c>
      <c r="G68" s="8"/>
      <c r="H68" s="27">
        <f t="shared" si="5"/>
        <v>0</v>
      </c>
      <c r="I68" s="28">
        <f t="shared" si="9"/>
        <v>0</v>
      </c>
      <c r="J68" s="29">
        <f t="shared" si="10"/>
        <v>-50000</v>
      </c>
      <c r="K68" s="308">
        <v>59001</v>
      </c>
    </row>
    <row r="69" spans="1:11" ht="11.1" customHeight="1" x14ac:dyDescent="0.3">
      <c r="A69" s="9" t="s">
        <v>159</v>
      </c>
      <c r="B69" s="12" t="s">
        <v>160</v>
      </c>
      <c r="C69" s="66">
        <v>0</v>
      </c>
      <c r="D69" s="8"/>
      <c r="E69" s="8"/>
      <c r="F69" s="76">
        <v>0</v>
      </c>
      <c r="G69" s="8"/>
      <c r="H69" s="27">
        <f t="shared" si="5"/>
        <v>0</v>
      </c>
      <c r="I69" s="28" t="e">
        <f t="shared" si="9"/>
        <v>#DIV/0!</v>
      </c>
      <c r="J69" s="29">
        <f t="shared" si="10"/>
        <v>0</v>
      </c>
      <c r="K69" s="309">
        <v>0</v>
      </c>
    </row>
    <row r="70" spans="1:11" ht="11.1" customHeight="1" thickBot="1" x14ac:dyDescent="0.35">
      <c r="A70" s="78" t="s">
        <v>34</v>
      </c>
      <c r="B70" s="93" t="s">
        <v>35</v>
      </c>
      <c r="C70" s="80">
        <v>2000</v>
      </c>
      <c r="D70" s="207"/>
      <c r="E70" s="207"/>
      <c r="F70" s="90">
        <v>0</v>
      </c>
      <c r="G70" s="207"/>
      <c r="H70" s="121">
        <f t="shared" si="5"/>
        <v>0</v>
      </c>
      <c r="I70" s="122">
        <f t="shared" ref="I70:I96" si="13">SUM(H70/C70)</f>
        <v>0</v>
      </c>
      <c r="J70" s="130">
        <f t="shared" ref="J70:J96" si="14">SUM(H70-C70)</f>
        <v>-2000</v>
      </c>
      <c r="K70" s="309">
        <v>2000</v>
      </c>
    </row>
    <row r="71" spans="1:11" ht="11.1" customHeight="1" thickBot="1" x14ac:dyDescent="0.35">
      <c r="A71" s="82" t="s">
        <v>36</v>
      </c>
      <c r="B71" s="91" t="s">
        <v>37</v>
      </c>
      <c r="C71" s="92">
        <f>SUM(C66:C70)</f>
        <v>258000</v>
      </c>
      <c r="D71" s="92">
        <f>SUM(D67:D70)</f>
        <v>0</v>
      </c>
      <c r="E71" s="92">
        <f>SUM(E67:E70)</f>
        <v>0</v>
      </c>
      <c r="F71" s="92">
        <f>SUM(F66:F70)</f>
        <v>0</v>
      </c>
      <c r="G71" s="92">
        <f>SUM(G67:G70)</f>
        <v>0</v>
      </c>
      <c r="H71" s="105">
        <f>SUM(D71+E71+F71+G71)</f>
        <v>0</v>
      </c>
      <c r="I71" s="85">
        <f t="shared" si="13"/>
        <v>0</v>
      </c>
      <c r="J71" s="92">
        <f>SUM(J66:J70)</f>
        <v>-258000</v>
      </c>
      <c r="K71" s="308">
        <v>266559</v>
      </c>
    </row>
    <row r="72" spans="1:11" ht="11.1" customHeight="1" thickBot="1" x14ac:dyDescent="0.35">
      <c r="A72" s="133" t="s">
        <v>188</v>
      </c>
      <c r="B72" s="134" t="s">
        <v>38</v>
      </c>
      <c r="C72" s="94">
        <f t="shared" ref="C72:G72" si="15">SUM(C24+C65+C71)</f>
        <v>15833000</v>
      </c>
      <c r="D72" s="95">
        <f t="shared" si="15"/>
        <v>0</v>
      </c>
      <c r="E72" s="94">
        <f t="shared" si="15"/>
        <v>0</v>
      </c>
      <c r="F72" s="95">
        <f t="shared" si="15"/>
        <v>0</v>
      </c>
      <c r="G72" s="94">
        <f t="shared" si="15"/>
        <v>0</v>
      </c>
      <c r="H72" s="109">
        <f t="shared" si="5"/>
        <v>0</v>
      </c>
      <c r="I72" s="96">
        <f t="shared" si="13"/>
        <v>0</v>
      </c>
      <c r="J72" s="97">
        <f t="shared" si="14"/>
        <v>-15833000</v>
      </c>
      <c r="K72" s="94">
        <f t="shared" ref="K72" si="16">SUM(K24+K65+K71)</f>
        <v>13904168</v>
      </c>
    </row>
    <row r="73" spans="1:11" ht="11.1" customHeight="1" x14ac:dyDescent="0.3">
      <c r="A73" s="289" t="s">
        <v>161</v>
      </c>
      <c r="B73" s="290" t="s">
        <v>40</v>
      </c>
      <c r="C73" s="231">
        <v>8808000</v>
      </c>
      <c r="D73" s="291"/>
      <c r="E73" s="292"/>
      <c r="F73" s="293">
        <v>0</v>
      </c>
      <c r="G73" s="292"/>
      <c r="H73" s="294">
        <f t="shared" si="5"/>
        <v>0</v>
      </c>
      <c r="I73" s="295">
        <f t="shared" si="13"/>
        <v>0</v>
      </c>
      <c r="J73" s="296">
        <f t="shared" si="14"/>
        <v>-8808000</v>
      </c>
      <c r="K73" s="308">
        <v>8204000</v>
      </c>
    </row>
    <row r="74" spans="1:11" ht="11.1" customHeight="1" x14ac:dyDescent="0.3">
      <c r="A74" s="297" t="s">
        <v>162</v>
      </c>
      <c r="B74" s="7" t="s">
        <v>39</v>
      </c>
      <c r="C74" s="64">
        <v>0</v>
      </c>
      <c r="D74" s="126"/>
      <c r="E74" s="215"/>
      <c r="F74" s="77">
        <v>0</v>
      </c>
      <c r="G74" s="215"/>
      <c r="H74" s="65">
        <v>0</v>
      </c>
      <c r="I74" s="28" t="e">
        <f t="shared" si="13"/>
        <v>#DIV/0!</v>
      </c>
      <c r="J74" s="29">
        <f t="shared" si="14"/>
        <v>0</v>
      </c>
      <c r="K74" s="309">
        <v>0</v>
      </c>
    </row>
    <row r="75" spans="1:11" ht="11.1" customHeight="1" x14ac:dyDescent="0.3">
      <c r="A75" s="297" t="s">
        <v>163</v>
      </c>
      <c r="B75" s="7" t="s">
        <v>41</v>
      </c>
      <c r="C75" s="64">
        <v>0</v>
      </c>
      <c r="D75" s="126"/>
      <c r="E75" s="8"/>
      <c r="F75" s="76">
        <v>0</v>
      </c>
      <c r="G75" s="8"/>
      <c r="H75" s="27">
        <f>SUM(D75+E75+F75+G75)</f>
        <v>0</v>
      </c>
      <c r="I75" s="28" t="e">
        <f t="shared" si="13"/>
        <v>#DIV/0!</v>
      </c>
      <c r="J75" s="29">
        <f t="shared" si="14"/>
        <v>0</v>
      </c>
      <c r="K75" s="308">
        <v>0</v>
      </c>
    </row>
    <row r="76" spans="1:11" ht="11.1" customHeight="1" x14ac:dyDescent="0.3">
      <c r="A76" s="298"/>
      <c r="B76" s="98" t="s">
        <v>42</v>
      </c>
      <c r="C76" s="89">
        <v>0</v>
      </c>
      <c r="D76" s="135"/>
      <c r="E76" s="207"/>
      <c r="F76" s="90">
        <v>0</v>
      </c>
      <c r="G76" s="207"/>
      <c r="H76" s="65">
        <v>0</v>
      </c>
      <c r="I76" s="171" t="e">
        <f t="shared" si="13"/>
        <v>#DIV/0!</v>
      </c>
      <c r="J76" s="172">
        <f t="shared" si="14"/>
        <v>0</v>
      </c>
      <c r="K76" s="309">
        <v>0</v>
      </c>
    </row>
    <row r="77" spans="1:11" ht="11.1" customHeight="1" thickBot="1" x14ac:dyDescent="0.35">
      <c r="A77" s="299" t="s">
        <v>257</v>
      </c>
      <c r="B77" s="300" t="s">
        <v>256</v>
      </c>
      <c r="C77" s="235">
        <v>0</v>
      </c>
      <c r="D77" s="301"/>
      <c r="E77" s="302"/>
      <c r="F77" s="303">
        <v>0</v>
      </c>
      <c r="G77" s="302"/>
      <c r="H77" s="304">
        <f>SUM(D77+E77+F77+G77)</f>
        <v>0</v>
      </c>
      <c r="I77" s="305" t="e">
        <f t="shared" si="13"/>
        <v>#DIV/0!</v>
      </c>
      <c r="J77" s="306">
        <f t="shared" si="14"/>
        <v>0</v>
      </c>
      <c r="K77" s="77">
        <v>0</v>
      </c>
    </row>
    <row r="78" spans="1:11" ht="11.1" customHeight="1" thickBot="1" x14ac:dyDescent="0.35">
      <c r="A78" s="286" t="s">
        <v>43</v>
      </c>
      <c r="B78" s="287" t="s">
        <v>44</v>
      </c>
      <c r="C78" s="213">
        <f>SUM(C73+C74+C75+C77)</f>
        <v>8808000</v>
      </c>
      <c r="D78" s="288">
        <f>SUM(D73+D74+D75)</f>
        <v>0</v>
      </c>
      <c r="E78" s="213">
        <f>SUM(E73+E74+E75)</f>
        <v>0</v>
      </c>
      <c r="F78" s="213">
        <f>SUM(F73+F74+F75+F77)</f>
        <v>0</v>
      </c>
      <c r="G78" s="213">
        <f>SUM(G73+G74+G75)</f>
        <v>0</v>
      </c>
      <c r="H78" s="284">
        <f t="shared" ref="H78:H89" si="17">SUM(D78+E78+F78+G78)</f>
        <v>0</v>
      </c>
      <c r="I78" s="285">
        <f t="shared" si="13"/>
        <v>0</v>
      </c>
      <c r="J78" s="213">
        <f>SUM(J73+J74+J75+J77)</f>
        <v>-8808000</v>
      </c>
      <c r="K78" s="77">
        <v>8204000</v>
      </c>
    </row>
    <row r="79" spans="1:11" ht="11.1" customHeight="1" x14ac:dyDescent="0.3">
      <c r="A79" s="99" t="s">
        <v>164</v>
      </c>
      <c r="B79" s="100" t="s">
        <v>165</v>
      </c>
      <c r="C79" s="67">
        <v>0</v>
      </c>
      <c r="D79" s="132"/>
      <c r="E79" s="132"/>
      <c r="F79" s="101">
        <v>0</v>
      </c>
      <c r="G79" s="132"/>
      <c r="H79" s="27">
        <f t="shared" si="17"/>
        <v>0</v>
      </c>
      <c r="I79" s="28" t="e">
        <f t="shared" si="13"/>
        <v>#DIV/0!</v>
      </c>
      <c r="J79" s="29">
        <f t="shared" si="14"/>
        <v>0</v>
      </c>
      <c r="K79" s="77">
        <v>0</v>
      </c>
    </row>
    <row r="80" spans="1:11" ht="11.1" customHeight="1" x14ac:dyDescent="0.3">
      <c r="A80" s="13" t="s">
        <v>166</v>
      </c>
      <c r="B80" s="14" t="s">
        <v>46</v>
      </c>
      <c r="C80" s="64">
        <v>100000</v>
      </c>
      <c r="D80" s="126"/>
      <c r="E80" s="126"/>
      <c r="F80" s="77">
        <v>0</v>
      </c>
      <c r="G80" s="126"/>
      <c r="H80" s="27">
        <f t="shared" si="17"/>
        <v>0</v>
      </c>
      <c r="I80" s="28">
        <f t="shared" si="13"/>
        <v>0</v>
      </c>
      <c r="J80" s="29">
        <f t="shared" si="14"/>
        <v>-100000</v>
      </c>
      <c r="K80" s="309">
        <v>59251</v>
      </c>
    </row>
    <row r="81" spans="1:11" ht="11.1" customHeight="1" thickBot="1" x14ac:dyDescent="0.35">
      <c r="A81" s="102" t="s">
        <v>45</v>
      </c>
      <c r="B81" s="103" t="s">
        <v>167</v>
      </c>
      <c r="C81" s="89">
        <v>9000</v>
      </c>
      <c r="D81" s="135"/>
      <c r="E81" s="135"/>
      <c r="F81" s="104">
        <v>0</v>
      </c>
      <c r="G81" s="135"/>
      <c r="H81" s="121">
        <f t="shared" si="17"/>
        <v>0</v>
      </c>
      <c r="I81" s="122">
        <f t="shared" si="13"/>
        <v>0</v>
      </c>
      <c r="J81" s="130">
        <f t="shared" si="14"/>
        <v>-9000</v>
      </c>
      <c r="K81" s="77">
        <v>9442</v>
      </c>
    </row>
    <row r="82" spans="1:11" ht="11.1" customHeight="1" thickBot="1" x14ac:dyDescent="0.35">
      <c r="A82" s="82" t="s">
        <v>47</v>
      </c>
      <c r="B82" s="91" t="s">
        <v>48</v>
      </c>
      <c r="C82" s="92">
        <f t="shared" ref="C82:G82" si="18">SUM(C79:C81)</f>
        <v>109000</v>
      </c>
      <c r="D82" s="92">
        <f t="shared" si="18"/>
        <v>0</v>
      </c>
      <c r="E82" s="92">
        <f t="shared" si="18"/>
        <v>0</v>
      </c>
      <c r="F82" s="92">
        <f t="shared" si="18"/>
        <v>0</v>
      </c>
      <c r="G82" s="92">
        <f t="shared" si="18"/>
        <v>0</v>
      </c>
      <c r="H82" s="105">
        <f t="shared" si="17"/>
        <v>0</v>
      </c>
      <c r="I82" s="85">
        <f t="shared" si="13"/>
        <v>0</v>
      </c>
      <c r="J82" s="86">
        <f t="shared" si="14"/>
        <v>-109000</v>
      </c>
      <c r="K82" s="309">
        <f>SUM(K80:K81)</f>
        <v>68693</v>
      </c>
    </row>
    <row r="83" spans="1:11" ht="11.1" customHeight="1" x14ac:dyDescent="0.3">
      <c r="A83" s="23" t="s">
        <v>168</v>
      </c>
      <c r="B83" s="23" t="s">
        <v>264</v>
      </c>
      <c r="C83" s="67">
        <v>1281000</v>
      </c>
      <c r="D83" s="132"/>
      <c r="E83" s="132"/>
      <c r="F83" s="101">
        <v>0</v>
      </c>
      <c r="G83" s="132"/>
      <c r="H83" s="27">
        <f t="shared" si="17"/>
        <v>0</v>
      </c>
      <c r="I83" s="28">
        <f t="shared" si="13"/>
        <v>0</v>
      </c>
      <c r="J83" s="29">
        <f t="shared" si="14"/>
        <v>-1281000</v>
      </c>
      <c r="K83" s="309">
        <v>1281379</v>
      </c>
    </row>
    <row r="84" spans="1:11" ht="11.1" customHeight="1" thickBot="1" x14ac:dyDescent="0.35">
      <c r="A84" s="87" t="s">
        <v>169</v>
      </c>
      <c r="B84" s="87" t="s">
        <v>200</v>
      </c>
      <c r="C84" s="89">
        <v>0</v>
      </c>
      <c r="D84" s="135"/>
      <c r="E84" s="135"/>
      <c r="F84" s="104">
        <v>0</v>
      </c>
      <c r="G84" s="135"/>
      <c r="H84" s="121">
        <f t="shared" si="17"/>
        <v>0</v>
      </c>
      <c r="I84" s="122" t="e">
        <f t="shared" si="13"/>
        <v>#DIV/0!</v>
      </c>
      <c r="J84" s="130">
        <f t="shared" si="14"/>
        <v>0</v>
      </c>
      <c r="K84" s="309">
        <v>0</v>
      </c>
    </row>
    <row r="85" spans="1:11" ht="11.1" customHeight="1" thickBot="1" x14ac:dyDescent="0.35">
      <c r="A85" s="82" t="s">
        <v>49</v>
      </c>
      <c r="B85" s="83" t="s">
        <v>50</v>
      </c>
      <c r="C85" s="92">
        <f>SUM(C83:C84)</f>
        <v>1281000</v>
      </c>
      <c r="D85" s="92">
        <v>0</v>
      </c>
      <c r="E85" s="92">
        <v>0</v>
      </c>
      <c r="F85" s="92">
        <f>SUM(F83:F84)</f>
        <v>0</v>
      </c>
      <c r="G85" s="92">
        <f>SUM(G83:G84)</f>
        <v>0</v>
      </c>
      <c r="H85" s="105">
        <f t="shared" si="17"/>
        <v>0</v>
      </c>
      <c r="I85" s="85">
        <f t="shared" si="13"/>
        <v>0</v>
      </c>
      <c r="J85" s="86">
        <f t="shared" si="14"/>
        <v>-1281000</v>
      </c>
      <c r="K85" s="77">
        <v>1281379</v>
      </c>
    </row>
    <row r="86" spans="1:11" ht="11.1" customHeight="1" x14ac:dyDescent="0.3">
      <c r="A86" s="173" t="s">
        <v>91</v>
      </c>
      <c r="B86" s="174" t="s">
        <v>51</v>
      </c>
      <c r="C86" s="175">
        <f t="shared" ref="C86:G86" si="19">SUM(C78+C82+C85)</f>
        <v>10198000</v>
      </c>
      <c r="D86" s="176">
        <f t="shared" si="19"/>
        <v>0</v>
      </c>
      <c r="E86" s="175">
        <f t="shared" si="19"/>
        <v>0</v>
      </c>
      <c r="F86" s="176">
        <f t="shared" si="19"/>
        <v>0</v>
      </c>
      <c r="G86" s="175">
        <f t="shared" si="19"/>
        <v>0</v>
      </c>
      <c r="H86" s="177">
        <f t="shared" si="17"/>
        <v>0</v>
      </c>
      <c r="I86" s="178">
        <f t="shared" si="13"/>
        <v>0</v>
      </c>
      <c r="J86" s="179">
        <f t="shared" si="14"/>
        <v>-10198000</v>
      </c>
      <c r="K86" s="175">
        <f t="shared" ref="K86" si="20">SUM(K78+K82+K85)</f>
        <v>9554072</v>
      </c>
    </row>
    <row r="87" spans="1:11" ht="21.9" customHeight="1" x14ac:dyDescent="0.3">
      <c r="A87" s="7"/>
      <c r="B87" s="180" t="s">
        <v>299</v>
      </c>
      <c r="C87" s="66">
        <v>17550000</v>
      </c>
      <c r="D87" s="215"/>
      <c r="E87" s="215"/>
      <c r="F87" s="77">
        <v>0</v>
      </c>
      <c r="G87" s="215"/>
      <c r="H87" s="170">
        <f t="shared" si="17"/>
        <v>0</v>
      </c>
      <c r="I87" s="171">
        <f t="shared" si="13"/>
        <v>0</v>
      </c>
      <c r="J87" s="172">
        <f t="shared" si="14"/>
        <v>-17550000</v>
      </c>
      <c r="K87" s="308">
        <v>190498</v>
      </c>
    </row>
    <row r="88" spans="1:11" ht="21.9" customHeight="1" thickBot="1" x14ac:dyDescent="0.35">
      <c r="A88" s="87" t="s">
        <v>280</v>
      </c>
      <c r="B88" s="106" t="s">
        <v>92</v>
      </c>
      <c r="C88" s="80">
        <v>200000</v>
      </c>
      <c r="D88" s="104">
        <v>0</v>
      </c>
      <c r="E88" s="216"/>
      <c r="F88" s="104">
        <v>0</v>
      </c>
      <c r="G88" s="216"/>
      <c r="H88" s="121">
        <f t="shared" si="17"/>
        <v>0</v>
      </c>
      <c r="I88" s="122">
        <f t="shared" si="13"/>
        <v>0</v>
      </c>
      <c r="J88" s="130">
        <f t="shared" si="14"/>
        <v>-200000</v>
      </c>
      <c r="K88" s="309">
        <v>654156</v>
      </c>
    </row>
    <row r="89" spans="1:11" ht="11.1" customHeight="1" thickBot="1" x14ac:dyDescent="0.35">
      <c r="A89" s="107" t="s">
        <v>52</v>
      </c>
      <c r="B89" s="108" t="s">
        <v>53</v>
      </c>
      <c r="C89" s="109">
        <f t="shared" ref="C89:G89" si="21">SUM(C87+C88)</f>
        <v>17750000</v>
      </c>
      <c r="D89" s="109">
        <f t="shared" si="21"/>
        <v>0</v>
      </c>
      <c r="E89" s="109">
        <f t="shared" si="21"/>
        <v>0</v>
      </c>
      <c r="F89" s="109">
        <f t="shared" si="21"/>
        <v>0</v>
      </c>
      <c r="G89" s="109">
        <f t="shared" si="21"/>
        <v>0</v>
      </c>
      <c r="H89" s="109">
        <f t="shared" si="17"/>
        <v>0</v>
      </c>
      <c r="I89" s="96">
        <f t="shared" si="13"/>
        <v>0</v>
      </c>
      <c r="J89" s="97">
        <f t="shared" si="14"/>
        <v>-17750000</v>
      </c>
      <c r="K89" s="310">
        <v>844654</v>
      </c>
    </row>
    <row r="90" spans="1:11" ht="11.1" customHeight="1" thickBot="1" x14ac:dyDescent="0.35">
      <c r="A90" s="137" t="s">
        <v>67</v>
      </c>
      <c r="B90" s="138"/>
      <c r="C90" s="128">
        <f t="shared" ref="C90" si="22">SUM(C72+C86+C89)</f>
        <v>43781000</v>
      </c>
      <c r="D90" s="129">
        <f t="shared" ref="D90:H90" si="23">SUM(D72+D86+D89)</f>
        <v>0</v>
      </c>
      <c r="E90" s="129">
        <f t="shared" si="23"/>
        <v>0</v>
      </c>
      <c r="F90" s="129">
        <f t="shared" si="23"/>
        <v>0</v>
      </c>
      <c r="G90" s="129">
        <f t="shared" si="23"/>
        <v>0</v>
      </c>
      <c r="H90" s="128">
        <f t="shared" si="23"/>
        <v>0</v>
      </c>
      <c r="I90" s="140">
        <f t="shared" si="13"/>
        <v>0</v>
      </c>
      <c r="J90" s="141">
        <f t="shared" si="14"/>
        <v>-43781000</v>
      </c>
      <c r="K90" s="310">
        <v>24302895</v>
      </c>
    </row>
    <row r="91" spans="1:11" ht="21.9" customHeight="1" x14ac:dyDescent="0.3">
      <c r="A91" s="110">
        <v>863300</v>
      </c>
      <c r="B91" s="111" t="s">
        <v>54</v>
      </c>
      <c r="C91" s="67">
        <v>47000</v>
      </c>
      <c r="D91" s="104">
        <v>0</v>
      </c>
      <c r="E91" s="127"/>
      <c r="F91" s="127"/>
      <c r="G91" s="115">
        <v>0</v>
      </c>
      <c r="H91" s="27">
        <f t="shared" ref="H91:H99" si="24">SUM(D91+E91+F91+G91)</f>
        <v>0</v>
      </c>
      <c r="I91" s="28">
        <f t="shared" si="13"/>
        <v>0</v>
      </c>
      <c r="J91" s="29">
        <f t="shared" si="14"/>
        <v>-47000</v>
      </c>
      <c r="K91" s="310">
        <v>80000</v>
      </c>
    </row>
    <row r="92" spans="1:11" ht="11.1" customHeight="1" x14ac:dyDescent="0.3">
      <c r="A92" s="110">
        <v>863400</v>
      </c>
      <c r="B92" s="16" t="s">
        <v>61</v>
      </c>
      <c r="C92" s="67">
        <v>0</v>
      </c>
      <c r="D92" s="217"/>
      <c r="E92" s="127"/>
      <c r="F92" s="127"/>
      <c r="G92" s="115">
        <v>0</v>
      </c>
      <c r="H92" s="27">
        <f t="shared" si="24"/>
        <v>0</v>
      </c>
      <c r="I92" s="28" t="e">
        <f t="shared" si="13"/>
        <v>#DIV/0!</v>
      </c>
      <c r="J92" s="29">
        <f t="shared" si="14"/>
        <v>0</v>
      </c>
      <c r="K92" s="310">
        <v>664</v>
      </c>
    </row>
    <row r="93" spans="1:11" ht="11.1" customHeight="1" x14ac:dyDescent="0.3">
      <c r="A93" s="18">
        <v>863600</v>
      </c>
      <c r="B93" s="16" t="s">
        <v>55</v>
      </c>
      <c r="C93" s="64">
        <v>0</v>
      </c>
      <c r="D93" s="117"/>
      <c r="E93" s="218"/>
      <c r="F93" s="218"/>
      <c r="G93" s="116">
        <v>0</v>
      </c>
      <c r="H93" s="27">
        <f t="shared" si="24"/>
        <v>0</v>
      </c>
      <c r="I93" s="28" t="e">
        <f t="shared" si="13"/>
        <v>#DIV/0!</v>
      </c>
      <c r="J93" s="29">
        <f t="shared" si="14"/>
        <v>0</v>
      </c>
      <c r="K93" s="310">
        <v>68000</v>
      </c>
    </row>
    <row r="94" spans="1:11" ht="11.1" customHeight="1" x14ac:dyDescent="0.3">
      <c r="A94" s="19">
        <v>863700</v>
      </c>
      <c r="B94" s="20" t="s">
        <v>56</v>
      </c>
      <c r="C94" s="66">
        <v>0</v>
      </c>
      <c r="D94" s="117"/>
      <c r="E94" s="218"/>
      <c r="F94" s="218"/>
      <c r="G94" s="116"/>
      <c r="H94" s="27">
        <f t="shared" si="24"/>
        <v>0</v>
      </c>
      <c r="I94" s="28" t="e">
        <f t="shared" si="13"/>
        <v>#DIV/0!</v>
      </c>
      <c r="J94" s="29">
        <f t="shared" si="14"/>
        <v>0</v>
      </c>
      <c r="K94" s="311">
        <v>0</v>
      </c>
    </row>
    <row r="95" spans="1:11" ht="11.1" customHeight="1" x14ac:dyDescent="0.3">
      <c r="A95" s="19">
        <v>863800</v>
      </c>
      <c r="B95" s="20" t="s">
        <v>57</v>
      </c>
      <c r="C95" s="66">
        <v>0</v>
      </c>
      <c r="D95" s="17">
        <v>0</v>
      </c>
      <c r="E95" s="218"/>
      <c r="F95" s="218"/>
      <c r="G95" s="218"/>
      <c r="H95" s="27">
        <f t="shared" si="24"/>
        <v>0</v>
      </c>
      <c r="I95" s="28" t="e">
        <f t="shared" si="13"/>
        <v>#DIV/0!</v>
      </c>
      <c r="J95" s="29">
        <f t="shared" si="14"/>
        <v>0</v>
      </c>
      <c r="K95" s="311">
        <v>0</v>
      </c>
    </row>
    <row r="96" spans="1:11" ht="21.9" customHeight="1" x14ac:dyDescent="0.3">
      <c r="A96" s="21">
        <v>864200</v>
      </c>
      <c r="B96" s="20" t="s">
        <v>177</v>
      </c>
      <c r="C96" s="66">
        <v>0</v>
      </c>
      <c r="D96" s="139"/>
      <c r="E96" s="139"/>
      <c r="F96" s="139"/>
      <c r="G96" s="17">
        <v>0</v>
      </c>
      <c r="H96" s="27">
        <f t="shared" si="24"/>
        <v>0</v>
      </c>
      <c r="I96" s="28" t="e">
        <f t="shared" si="13"/>
        <v>#DIV/0!</v>
      </c>
      <c r="J96" s="29">
        <f t="shared" si="14"/>
        <v>0</v>
      </c>
      <c r="K96" s="311">
        <v>0</v>
      </c>
    </row>
    <row r="97" spans="1:11" ht="11.1" customHeight="1" x14ac:dyDescent="0.3">
      <c r="A97" s="21">
        <v>866400</v>
      </c>
      <c r="B97" s="20" t="s">
        <v>253</v>
      </c>
      <c r="C97" s="66">
        <v>0</v>
      </c>
      <c r="D97" s="139"/>
      <c r="E97" s="139"/>
      <c r="F97" s="17">
        <v>0</v>
      </c>
      <c r="G97" s="139"/>
      <c r="H97" s="27"/>
      <c r="I97" s="28"/>
      <c r="J97" s="29"/>
      <c r="K97" s="311">
        <v>0</v>
      </c>
    </row>
    <row r="98" spans="1:11" ht="11.1" customHeight="1" x14ac:dyDescent="0.3">
      <c r="A98" s="21">
        <v>867210</v>
      </c>
      <c r="B98" s="20" t="s">
        <v>59</v>
      </c>
      <c r="C98" s="66">
        <v>21000</v>
      </c>
      <c r="D98" s="117"/>
      <c r="E98" s="117"/>
      <c r="F98" s="17">
        <v>0</v>
      </c>
      <c r="G98" s="117"/>
      <c r="H98" s="27">
        <f t="shared" si="24"/>
        <v>0</v>
      </c>
      <c r="I98" s="28">
        <f t="shared" ref="I98:I109" si="25">SUM(H98/C98)</f>
        <v>0</v>
      </c>
      <c r="J98" s="29">
        <f t="shared" ref="J98:J109" si="26">SUM(H98-C98)</f>
        <v>-21000</v>
      </c>
      <c r="K98" s="311">
        <v>-20240</v>
      </c>
    </row>
    <row r="99" spans="1:11" ht="11.1" customHeight="1" x14ac:dyDescent="0.3">
      <c r="A99" s="21">
        <v>867220</v>
      </c>
      <c r="B99" s="20" t="s">
        <v>170</v>
      </c>
      <c r="C99" s="66">
        <v>0</v>
      </c>
      <c r="D99" s="17">
        <v>0</v>
      </c>
      <c r="E99" s="117"/>
      <c r="F99" s="117"/>
      <c r="G99" s="117"/>
      <c r="H99" s="27">
        <f t="shared" si="24"/>
        <v>0</v>
      </c>
      <c r="I99" s="28" t="e">
        <f t="shared" si="25"/>
        <v>#DIV/0!</v>
      </c>
      <c r="J99" s="29">
        <f t="shared" si="26"/>
        <v>0</v>
      </c>
      <c r="K99" s="311">
        <v>0</v>
      </c>
    </row>
    <row r="100" spans="1:11" ht="11.1" customHeight="1" x14ac:dyDescent="0.3">
      <c r="A100" s="15">
        <v>866100</v>
      </c>
      <c r="B100" s="16" t="s">
        <v>58</v>
      </c>
      <c r="C100" s="64">
        <v>0</v>
      </c>
      <c r="D100" s="117"/>
      <c r="E100" s="117"/>
      <c r="F100" s="117"/>
      <c r="G100" s="17"/>
      <c r="H100" s="65">
        <v>0</v>
      </c>
      <c r="I100" s="28" t="e">
        <f t="shared" si="25"/>
        <v>#DIV/0!</v>
      </c>
      <c r="J100" s="29">
        <f t="shared" si="26"/>
        <v>0</v>
      </c>
      <c r="K100" s="311">
        <v>0</v>
      </c>
    </row>
    <row r="101" spans="1:11" ht="21.9" customHeight="1" x14ac:dyDescent="0.3">
      <c r="A101" s="15">
        <v>868650</v>
      </c>
      <c r="B101" s="16" t="s">
        <v>60</v>
      </c>
      <c r="C101" s="64">
        <v>0</v>
      </c>
      <c r="D101" s="117"/>
      <c r="E101" s="117"/>
      <c r="F101" s="117"/>
      <c r="G101" s="17"/>
      <c r="H101" s="65">
        <v>0</v>
      </c>
      <c r="I101" s="28" t="e">
        <f t="shared" si="25"/>
        <v>#DIV/0!</v>
      </c>
      <c r="J101" s="29">
        <f t="shared" si="26"/>
        <v>0</v>
      </c>
      <c r="K101" s="309">
        <v>0</v>
      </c>
    </row>
    <row r="102" spans="1:11" ht="21.9" customHeight="1" thickBot="1" x14ac:dyDescent="0.35">
      <c r="A102" s="112">
        <v>869900</v>
      </c>
      <c r="B102" s="181" t="s">
        <v>189</v>
      </c>
      <c r="C102" s="89">
        <v>0</v>
      </c>
      <c r="D102" s="219"/>
      <c r="E102" s="219"/>
      <c r="F102" s="219"/>
      <c r="G102" s="220"/>
      <c r="H102" s="136">
        <v>0</v>
      </c>
      <c r="I102" s="122" t="e">
        <f t="shared" si="25"/>
        <v>#DIV/0!</v>
      </c>
      <c r="J102" s="130">
        <f t="shared" si="26"/>
        <v>0</v>
      </c>
      <c r="K102" s="311">
        <v>0</v>
      </c>
    </row>
    <row r="103" spans="1:11" ht="11.1" customHeight="1" thickBot="1" x14ac:dyDescent="0.35">
      <c r="A103" s="113">
        <v>860000</v>
      </c>
      <c r="B103" s="114" t="s">
        <v>62</v>
      </c>
      <c r="C103" s="92">
        <f t="shared" ref="C103:G103" si="27">SUM(C91:C102)</f>
        <v>68000</v>
      </c>
      <c r="D103" s="92">
        <f t="shared" si="27"/>
        <v>0</v>
      </c>
      <c r="E103" s="92">
        <f t="shared" si="27"/>
        <v>0</v>
      </c>
      <c r="F103" s="92">
        <f t="shared" si="27"/>
        <v>0</v>
      </c>
      <c r="G103" s="92">
        <f t="shared" si="27"/>
        <v>0</v>
      </c>
      <c r="H103" s="105">
        <f t="shared" ref="H103:H109" si="28">SUM(D103+E103+F103+G103)</f>
        <v>0</v>
      </c>
      <c r="I103" s="125">
        <f t="shared" si="25"/>
        <v>0</v>
      </c>
      <c r="J103" s="92">
        <f t="shared" ref="J103" si="29">SUM(J91:J102)</f>
        <v>-68000</v>
      </c>
      <c r="K103" s="92">
        <f t="shared" ref="K103" si="30">SUM(K91:K102)</f>
        <v>128424</v>
      </c>
    </row>
    <row r="104" spans="1:11" ht="11.1" customHeight="1" thickBot="1" x14ac:dyDescent="0.35">
      <c r="A104" s="118">
        <v>876100</v>
      </c>
      <c r="B104" s="119" t="s">
        <v>63</v>
      </c>
      <c r="C104" s="120">
        <v>1000</v>
      </c>
      <c r="D104" s="221"/>
      <c r="E104" s="221"/>
      <c r="F104" s="221"/>
      <c r="G104" s="222"/>
      <c r="H104" s="121">
        <f t="shared" si="28"/>
        <v>0</v>
      </c>
      <c r="I104" s="122">
        <f t="shared" si="25"/>
        <v>0</v>
      </c>
      <c r="J104" s="130">
        <f t="shared" si="26"/>
        <v>-1000</v>
      </c>
      <c r="K104" s="311">
        <v>499</v>
      </c>
    </row>
    <row r="105" spans="1:11" ht="11.1" customHeight="1" thickBot="1" x14ac:dyDescent="0.35">
      <c r="A105" s="113">
        <v>870000</v>
      </c>
      <c r="B105" s="123" t="s">
        <v>64</v>
      </c>
      <c r="C105" s="210">
        <f t="shared" ref="C105:G105" si="31">SUM(C104)</f>
        <v>1000</v>
      </c>
      <c r="D105" s="92">
        <f t="shared" si="31"/>
        <v>0</v>
      </c>
      <c r="E105" s="92">
        <f t="shared" si="31"/>
        <v>0</v>
      </c>
      <c r="F105" s="92">
        <f t="shared" si="31"/>
        <v>0</v>
      </c>
      <c r="G105" s="92">
        <f t="shared" si="31"/>
        <v>0</v>
      </c>
      <c r="H105" s="105">
        <f t="shared" si="28"/>
        <v>0</v>
      </c>
      <c r="I105" s="125">
        <f t="shared" si="25"/>
        <v>0</v>
      </c>
      <c r="J105" s="131">
        <f t="shared" si="26"/>
        <v>-1000</v>
      </c>
      <c r="K105" s="309">
        <v>499</v>
      </c>
    </row>
    <row r="106" spans="1:11" ht="11.1" customHeight="1" thickBot="1" x14ac:dyDescent="0.35">
      <c r="A106" s="118">
        <v>891000</v>
      </c>
      <c r="B106" s="119" t="s">
        <v>65</v>
      </c>
      <c r="C106" s="64">
        <v>0</v>
      </c>
      <c r="D106" s="221"/>
      <c r="E106" s="221"/>
      <c r="F106" s="221"/>
      <c r="G106" s="222"/>
      <c r="H106" s="121">
        <f t="shared" si="28"/>
        <v>0</v>
      </c>
      <c r="I106" s="122" t="e">
        <f t="shared" si="25"/>
        <v>#DIV/0!</v>
      </c>
      <c r="J106" s="130">
        <f t="shared" si="26"/>
        <v>0</v>
      </c>
      <c r="K106" s="309">
        <v>0</v>
      </c>
    </row>
    <row r="107" spans="1:11" ht="11.1" customHeight="1" thickBot="1" x14ac:dyDescent="0.35">
      <c r="A107" s="113">
        <v>890000</v>
      </c>
      <c r="B107" s="124" t="s">
        <v>66</v>
      </c>
      <c r="C107" s="213">
        <f t="shared" ref="C107:G107" si="32">SUM(C106)</f>
        <v>0</v>
      </c>
      <c r="D107" s="92">
        <f t="shared" si="32"/>
        <v>0</v>
      </c>
      <c r="E107" s="92">
        <f t="shared" si="32"/>
        <v>0</v>
      </c>
      <c r="F107" s="92">
        <f t="shared" si="32"/>
        <v>0</v>
      </c>
      <c r="G107" s="92">
        <f t="shared" si="32"/>
        <v>0</v>
      </c>
      <c r="H107" s="105">
        <f t="shared" si="28"/>
        <v>0</v>
      </c>
      <c r="I107" s="125" t="e">
        <f t="shared" si="25"/>
        <v>#DIV/0!</v>
      </c>
      <c r="J107" s="131">
        <f t="shared" si="26"/>
        <v>0</v>
      </c>
      <c r="K107" s="309">
        <v>0</v>
      </c>
    </row>
    <row r="108" spans="1:11" ht="11.1" customHeight="1" thickBot="1" x14ac:dyDescent="0.35">
      <c r="A108" s="142" t="s">
        <v>68</v>
      </c>
      <c r="B108" s="146"/>
      <c r="C108" s="143">
        <f t="shared" ref="C108:G108" si="33">SUM(C103+C105+C107)</f>
        <v>69000</v>
      </c>
      <c r="D108" s="144">
        <f t="shared" si="33"/>
        <v>0</v>
      </c>
      <c r="E108" s="143">
        <f t="shared" si="33"/>
        <v>0</v>
      </c>
      <c r="F108" s="143">
        <f t="shared" si="33"/>
        <v>0</v>
      </c>
      <c r="G108" s="143">
        <f t="shared" si="33"/>
        <v>0</v>
      </c>
      <c r="H108" s="145">
        <f t="shared" si="28"/>
        <v>0</v>
      </c>
      <c r="I108" s="147">
        <f t="shared" si="25"/>
        <v>0</v>
      </c>
      <c r="J108" s="148">
        <f t="shared" si="26"/>
        <v>-69000</v>
      </c>
      <c r="K108" s="309">
        <v>128923</v>
      </c>
    </row>
    <row r="109" spans="1:11" ht="11.1" customHeight="1" thickBot="1" x14ac:dyDescent="0.35">
      <c r="A109" s="162" t="s">
        <v>69</v>
      </c>
      <c r="B109" s="163"/>
      <c r="C109" s="164">
        <f t="shared" ref="C109:G109" si="34">SUM(C90+C108)</f>
        <v>43850000</v>
      </c>
      <c r="D109" s="164">
        <f t="shared" si="34"/>
        <v>0</v>
      </c>
      <c r="E109" s="164">
        <f t="shared" si="34"/>
        <v>0</v>
      </c>
      <c r="F109" s="164">
        <f t="shared" si="34"/>
        <v>0</v>
      </c>
      <c r="G109" s="164">
        <f t="shared" si="34"/>
        <v>0</v>
      </c>
      <c r="H109" s="165">
        <f t="shared" si="28"/>
        <v>0</v>
      </c>
      <c r="I109" s="166">
        <f t="shared" si="25"/>
        <v>0</v>
      </c>
      <c r="J109" s="167">
        <f t="shared" si="26"/>
        <v>-43850000</v>
      </c>
      <c r="K109" s="309">
        <f>SUM(K90+K108)</f>
        <v>24431818</v>
      </c>
    </row>
    <row r="110" spans="1:11" ht="15" thickBot="1" x14ac:dyDescent="0.35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314"/>
    </row>
    <row r="111" spans="1:11" ht="15" thickBot="1" x14ac:dyDescent="0.35">
      <c r="A111" s="33" t="s">
        <v>72</v>
      </c>
      <c r="B111" s="224"/>
      <c r="C111" s="34"/>
      <c r="D111" s="34"/>
      <c r="E111" s="35"/>
      <c r="F111" s="36"/>
      <c r="G111" s="35"/>
      <c r="H111" s="37"/>
      <c r="I111" s="225"/>
      <c r="J111" s="226" t="s">
        <v>2</v>
      </c>
      <c r="K111" s="312"/>
    </row>
    <row r="112" spans="1:11" ht="63.6" customHeight="1" thickBot="1" x14ac:dyDescent="0.35">
      <c r="A112" s="338" t="s">
        <v>3</v>
      </c>
      <c r="B112" s="340" t="s">
        <v>90</v>
      </c>
      <c r="C112" s="38" t="s">
        <v>103</v>
      </c>
      <c r="D112" s="168" t="s">
        <v>183</v>
      </c>
      <c r="E112" s="168" t="s">
        <v>184</v>
      </c>
      <c r="F112" s="159" t="s">
        <v>73</v>
      </c>
      <c r="G112" s="73" t="s">
        <v>74</v>
      </c>
      <c r="H112" s="39" t="s">
        <v>9</v>
      </c>
      <c r="I112" s="39" t="s">
        <v>283</v>
      </c>
      <c r="J112" s="348" t="s">
        <v>10</v>
      </c>
      <c r="K112" s="350" t="s">
        <v>292</v>
      </c>
    </row>
    <row r="113" spans="1:11" ht="15" thickBot="1" x14ac:dyDescent="0.35">
      <c r="A113" s="339"/>
      <c r="B113" s="341"/>
      <c r="C113" s="40" t="s">
        <v>13</v>
      </c>
      <c r="D113" s="41" t="s">
        <v>14</v>
      </c>
      <c r="E113" s="41" t="s">
        <v>14</v>
      </c>
      <c r="F113" s="41" t="s">
        <v>14</v>
      </c>
      <c r="G113" s="41" t="s">
        <v>14</v>
      </c>
      <c r="H113" s="42" t="s">
        <v>14</v>
      </c>
      <c r="I113" s="42" t="s">
        <v>14</v>
      </c>
      <c r="J113" s="349"/>
      <c r="K113" s="351"/>
    </row>
    <row r="114" spans="1:11" ht="11.1" customHeight="1" x14ac:dyDescent="0.3">
      <c r="A114" s="43">
        <v>911000</v>
      </c>
      <c r="B114" s="48" t="s">
        <v>102</v>
      </c>
      <c r="C114" s="45">
        <v>2000000</v>
      </c>
      <c r="D114" s="45">
        <v>0</v>
      </c>
      <c r="E114" s="45">
        <v>0</v>
      </c>
      <c r="F114" s="50"/>
      <c r="G114" s="46">
        <f>SUM(D114:F114)</f>
        <v>0</v>
      </c>
      <c r="H114" s="47">
        <f t="shared" ref="H114:H131" si="35">SUM(G114/C114)</f>
        <v>0</v>
      </c>
      <c r="I114" s="45"/>
      <c r="J114" s="64">
        <v>0</v>
      </c>
      <c r="K114" s="317">
        <v>2607555</v>
      </c>
    </row>
    <row r="115" spans="1:11" ht="11.1" customHeight="1" x14ac:dyDescent="0.3">
      <c r="A115" s="43">
        <v>912100</v>
      </c>
      <c r="B115" s="44" t="s">
        <v>93</v>
      </c>
      <c r="C115" s="45">
        <v>2200000</v>
      </c>
      <c r="D115" s="45">
        <v>0</v>
      </c>
      <c r="E115" s="50"/>
      <c r="F115" s="50"/>
      <c r="G115" s="46">
        <f t="shared" ref="G115:G121" si="36">SUM(D115:F115)</f>
        <v>0</v>
      </c>
      <c r="H115" s="47">
        <f t="shared" si="35"/>
        <v>0</v>
      </c>
      <c r="I115" s="29"/>
      <c r="J115" s="64">
        <v>0</v>
      </c>
      <c r="K115" s="313">
        <v>1042800</v>
      </c>
    </row>
    <row r="116" spans="1:11" ht="11.1" customHeight="1" x14ac:dyDescent="0.3">
      <c r="A116" s="43">
        <v>912200</v>
      </c>
      <c r="B116" s="44" t="s">
        <v>94</v>
      </c>
      <c r="C116" s="45">
        <v>0</v>
      </c>
      <c r="D116" s="45">
        <v>0</v>
      </c>
      <c r="E116" s="50"/>
      <c r="F116" s="50"/>
      <c r="G116" s="46">
        <f t="shared" si="36"/>
        <v>0</v>
      </c>
      <c r="H116" s="47" t="e">
        <f t="shared" si="35"/>
        <v>#DIV/0!</v>
      </c>
      <c r="I116" s="45"/>
      <c r="J116" s="64">
        <v>0</v>
      </c>
      <c r="K116" s="313">
        <v>0</v>
      </c>
    </row>
    <row r="117" spans="1:11" ht="11.1" customHeight="1" x14ac:dyDescent="0.3">
      <c r="A117" s="43">
        <v>912300</v>
      </c>
      <c r="B117" s="49" t="s">
        <v>77</v>
      </c>
      <c r="C117" s="45">
        <v>50000</v>
      </c>
      <c r="D117" s="45">
        <v>0</v>
      </c>
      <c r="E117" s="50"/>
      <c r="F117" s="50"/>
      <c r="G117" s="46">
        <f t="shared" si="36"/>
        <v>0</v>
      </c>
      <c r="H117" s="47">
        <f t="shared" si="35"/>
        <v>0</v>
      </c>
      <c r="I117" s="45"/>
      <c r="J117" s="64">
        <v>0</v>
      </c>
      <c r="K117" s="313">
        <v>0</v>
      </c>
    </row>
    <row r="118" spans="1:11" ht="11.1" customHeight="1" x14ac:dyDescent="0.3">
      <c r="A118" s="68">
        <v>918000</v>
      </c>
      <c r="B118" s="232" t="s">
        <v>201</v>
      </c>
      <c r="C118" s="70">
        <v>150000</v>
      </c>
      <c r="D118" s="70">
        <v>0</v>
      </c>
      <c r="E118" s="189"/>
      <c r="F118" s="189"/>
      <c r="G118" s="46">
        <f t="shared" si="36"/>
        <v>0</v>
      </c>
      <c r="H118" s="47">
        <f t="shared" si="35"/>
        <v>0</v>
      </c>
      <c r="I118" s="70"/>
      <c r="J118" s="64">
        <v>0</v>
      </c>
      <c r="K118" s="313">
        <v>314895</v>
      </c>
    </row>
    <row r="119" spans="1:11" ht="11.1" customHeight="1" x14ac:dyDescent="0.3">
      <c r="A119" s="68">
        <v>921100</v>
      </c>
      <c r="B119" s="69" t="s">
        <v>75</v>
      </c>
      <c r="C119" s="70">
        <v>5700000</v>
      </c>
      <c r="D119" s="70">
        <v>0</v>
      </c>
      <c r="E119" s="70">
        <v>0</v>
      </c>
      <c r="F119" s="189"/>
      <c r="G119" s="46">
        <f t="shared" si="36"/>
        <v>0</v>
      </c>
      <c r="H119" s="47">
        <f t="shared" si="35"/>
        <v>0</v>
      </c>
      <c r="I119" s="70"/>
      <c r="J119" s="64">
        <v>0</v>
      </c>
      <c r="K119" s="313">
        <v>5200000</v>
      </c>
    </row>
    <row r="120" spans="1:11" ht="11.1" customHeight="1" x14ac:dyDescent="0.3">
      <c r="A120" s="43">
        <v>921200</v>
      </c>
      <c r="B120" s="44" t="s">
        <v>80</v>
      </c>
      <c r="C120" s="45">
        <v>0</v>
      </c>
      <c r="D120" s="45">
        <v>0</v>
      </c>
      <c r="E120" s="45">
        <v>0</v>
      </c>
      <c r="F120" s="50"/>
      <c r="G120" s="46">
        <f t="shared" si="36"/>
        <v>0</v>
      </c>
      <c r="H120" s="47" t="e">
        <f t="shared" si="35"/>
        <v>#DIV/0!</v>
      </c>
      <c r="I120" s="45"/>
      <c r="J120" s="64">
        <v>0</v>
      </c>
      <c r="K120" s="313">
        <v>0</v>
      </c>
    </row>
    <row r="121" spans="1:11" ht="11.1" customHeight="1" thickBot="1" x14ac:dyDescent="0.35">
      <c r="A121" s="149">
        <v>921300</v>
      </c>
      <c r="B121" s="150" t="s">
        <v>76</v>
      </c>
      <c r="C121" s="151">
        <v>0</v>
      </c>
      <c r="D121" s="151">
        <v>0</v>
      </c>
      <c r="E121" s="151">
        <v>0</v>
      </c>
      <c r="F121" s="227"/>
      <c r="G121" s="152">
        <f t="shared" si="36"/>
        <v>0</v>
      </c>
      <c r="H121" s="153" t="e">
        <f t="shared" si="35"/>
        <v>#DIV/0!</v>
      </c>
      <c r="I121" s="151"/>
      <c r="J121" s="64">
        <v>0</v>
      </c>
      <c r="K121" s="313">
        <v>0</v>
      </c>
    </row>
    <row r="122" spans="1:11" ht="11.1" customHeight="1" thickBot="1" x14ac:dyDescent="0.35">
      <c r="A122" s="154" t="s">
        <v>78</v>
      </c>
      <c r="B122" s="155" t="s">
        <v>79</v>
      </c>
      <c r="C122" s="92">
        <f t="shared" ref="C122:G122" si="37">SUM(C114:C121)</f>
        <v>10100000</v>
      </c>
      <c r="D122" s="92">
        <f t="shared" si="37"/>
        <v>0</v>
      </c>
      <c r="E122" s="92">
        <f t="shared" si="37"/>
        <v>0</v>
      </c>
      <c r="F122" s="92">
        <f t="shared" si="37"/>
        <v>0</v>
      </c>
      <c r="G122" s="92">
        <f t="shared" si="37"/>
        <v>0</v>
      </c>
      <c r="H122" s="182">
        <f t="shared" si="35"/>
        <v>0</v>
      </c>
      <c r="I122" s="92"/>
      <c r="J122" s="92">
        <f>SUM(J114:J121)</f>
        <v>0</v>
      </c>
      <c r="K122" s="309">
        <f>SUM(K114:K121)</f>
        <v>9165250</v>
      </c>
    </row>
    <row r="123" spans="1:11" ht="11.1" customHeight="1" thickBot="1" x14ac:dyDescent="0.35">
      <c r="A123" s="183" t="s">
        <v>78</v>
      </c>
      <c r="B123" s="184" t="s">
        <v>81</v>
      </c>
      <c r="C123" s="94">
        <f t="shared" ref="C123:G123" si="38">SUM(C122)</f>
        <v>10100000</v>
      </c>
      <c r="D123" s="94">
        <f t="shared" si="38"/>
        <v>0</v>
      </c>
      <c r="E123" s="94">
        <f t="shared" si="38"/>
        <v>0</v>
      </c>
      <c r="F123" s="94">
        <f t="shared" si="38"/>
        <v>0</v>
      </c>
      <c r="G123" s="94">
        <f t="shared" si="38"/>
        <v>0</v>
      </c>
      <c r="H123" s="185">
        <f t="shared" si="35"/>
        <v>0</v>
      </c>
      <c r="I123" s="186"/>
      <c r="J123" s="94">
        <f>SUM(J122)</f>
        <v>0</v>
      </c>
      <c r="K123" s="309">
        <f>SUM(K122)</f>
        <v>9165250</v>
      </c>
    </row>
    <row r="124" spans="1:11" ht="21.9" customHeight="1" x14ac:dyDescent="0.3">
      <c r="A124" s="156">
        <v>963400</v>
      </c>
      <c r="B124" s="157" t="s">
        <v>298</v>
      </c>
      <c r="C124" s="67">
        <v>0</v>
      </c>
      <c r="D124" s="70">
        <v>0</v>
      </c>
      <c r="E124" s="189"/>
      <c r="F124" s="189"/>
      <c r="G124" s="71">
        <f t="shared" ref="G124:G142" si="39">SUM(D124:F124)</f>
        <v>0</v>
      </c>
      <c r="H124" s="47" t="e">
        <f t="shared" si="35"/>
        <v>#DIV/0!</v>
      </c>
      <c r="I124" s="70"/>
      <c r="J124" s="67">
        <v>0</v>
      </c>
      <c r="K124" s="313">
        <v>0</v>
      </c>
    </row>
    <row r="125" spans="1:11" ht="11.1" customHeight="1" x14ac:dyDescent="0.3">
      <c r="A125" s="51">
        <v>963500</v>
      </c>
      <c r="B125" s="52" t="s">
        <v>171</v>
      </c>
      <c r="C125" s="64">
        <v>0</v>
      </c>
      <c r="D125" s="45">
        <v>0</v>
      </c>
      <c r="E125" s="50"/>
      <c r="F125" s="45">
        <v>0</v>
      </c>
      <c r="G125" s="46">
        <f t="shared" si="39"/>
        <v>0</v>
      </c>
      <c r="H125" s="47" t="e">
        <f t="shared" si="35"/>
        <v>#DIV/0!</v>
      </c>
      <c r="I125" s="45"/>
      <c r="J125" s="64">
        <v>0</v>
      </c>
      <c r="K125" s="313">
        <v>826</v>
      </c>
    </row>
    <row r="126" spans="1:11" ht="21.9" customHeight="1" x14ac:dyDescent="0.3">
      <c r="A126" s="53">
        <v>964200</v>
      </c>
      <c r="B126" s="56" t="s">
        <v>186</v>
      </c>
      <c r="C126" s="64">
        <v>0</v>
      </c>
      <c r="D126" s="45">
        <v>0</v>
      </c>
      <c r="E126" s="228"/>
      <c r="F126" s="228"/>
      <c r="G126" s="46">
        <f t="shared" si="39"/>
        <v>0</v>
      </c>
      <c r="H126" s="47" t="e">
        <f t="shared" si="35"/>
        <v>#DIV/0!</v>
      </c>
      <c r="I126" s="54"/>
      <c r="J126" s="64">
        <v>0</v>
      </c>
      <c r="K126" s="313">
        <v>0</v>
      </c>
    </row>
    <row r="127" spans="1:11" ht="11.1" customHeight="1" x14ac:dyDescent="0.3">
      <c r="A127" s="15">
        <v>967110</v>
      </c>
      <c r="B127" s="52" t="s">
        <v>265</v>
      </c>
      <c r="C127" s="64">
        <v>8250000</v>
      </c>
      <c r="D127" s="45">
        <v>0</v>
      </c>
      <c r="E127" s="50"/>
      <c r="F127" s="45">
        <v>0</v>
      </c>
      <c r="G127" s="46">
        <f t="shared" si="39"/>
        <v>0</v>
      </c>
      <c r="H127" s="47">
        <f t="shared" si="35"/>
        <v>0</v>
      </c>
      <c r="I127" s="45"/>
      <c r="J127" s="64">
        <v>0</v>
      </c>
      <c r="K127" s="313">
        <v>0</v>
      </c>
    </row>
    <row r="128" spans="1:11" ht="11.1" customHeight="1" x14ac:dyDescent="0.3">
      <c r="A128" s="15">
        <v>967200</v>
      </c>
      <c r="B128" s="52" t="s">
        <v>254</v>
      </c>
      <c r="C128" s="64">
        <v>0</v>
      </c>
      <c r="D128" s="45">
        <v>0</v>
      </c>
      <c r="E128" s="50"/>
      <c r="F128" s="45">
        <v>0</v>
      </c>
      <c r="G128" s="46">
        <f t="shared" si="39"/>
        <v>0</v>
      </c>
      <c r="H128" s="47" t="e">
        <f t="shared" si="35"/>
        <v>#DIV/0!</v>
      </c>
      <c r="I128" s="45"/>
      <c r="J128" s="64">
        <v>0</v>
      </c>
      <c r="K128" s="313">
        <v>0</v>
      </c>
    </row>
    <row r="129" spans="1:11" ht="21.9" customHeight="1" x14ac:dyDescent="0.3">
      <c r="A129" s="55">
        <v>967310</v>
      </c>
      <c r="B129" s="44" t="s">
        <v>297</v>
      </c>
      <c r="C129" s="64">
        <v>10050000</v>
      </c>
      <c r="D129" s="45">
        <v>0</v>
      </c>
      <c r="E129" s="50"/>
      <c r="F129" s="45">
        <v>0</v>
      </c>
      <c r="G129" s="46">
        <f t="shared" si="39"/>
        <v>0</v>
      </c>
      <c r="H129" s="47">
        <f t="shared" si="35"/>
        <v>0</v>
      </c>
      <c r="I129" s="45"/>
      <c r="J129" s="64">
        <v>0</v>
      </c>
      <c r="K129" s="313">
        <v>3996000</v>
      </c>
    </row>
    <row r="130" spans="1:11" ht="21.9" customHeight="1" x14ac:dyDescent="0.3">
      <c r="A130" s="55">
        <v>967400</v>
      </c>
      <c r="B130" s="44" t="s">
        <v>185</v>
      </c>
      <c r="C130" s="64">
        <v>6000000</v>
      </c>
      <c r="D130" s="45">
        <v>0</v>
      </c>
      <c r="E130" s="50"/>
      <c r="F130" s="45">
        <v>0</v>
      </c>
      <c r="G130" s="46">
        <f t="shared" si="39"/>
        <v>0</v>
      </c>
      <c r="H130" s="47">
        <f t="shared" si="35"/>
        <v>0</v>
      </c>
      <c r="I130" s="45"/>
      <c r="J130" s="64">
        <v>0</v>
      </c>
      <c r="K130" s="313">
        <v>297440</v>
      </c>
    </row>
    <row r="131" spans="1:11" ht="11.1" customHeight="1" x14ac:dyDescent="0.3">
      <c r="A131" s="55">
        <v>967510</v>
      </c>
      <c r="B131" s="44" t="s">
        <v>172</v>
      </c>
      <c r="C131" s="64">
        <v>700000</v>
      </c>
      <c r="D131" s="45">
        <v>0</v>
      </c>
      <c r="E131" s="50"/>
      <c r="F131" s="50"/>
      <c r="G131" s="46">
        <f t="shared" si="39"/>
        <v>0</v>
      </c>
      <c r="H131" s="47">
        <f t="shared" si="35"/>
        <v>0</v>
      </c>
      <c r="I131" s="45"/>
      <c r="J131" s="64">
        <v>0</v>
      </c>
      <c r="K131" s="313">
        <v>711780</v>
      </c>
    </row>
    <row r="132" spans="1:11" ht="11.1" customHeight="1" x14ac:dyDescent="0.3">
      <c r="A132" s="43">
        <v>967520</v>
      </c>
      <c r="B132" s="44" t="s">
        <v>83</v>
      </c>
      <c r="C132" s="187">
        <v>0</v>
      </c>
      <c r="D132" s="45">
        <v>0</v>
      </c>
      <c r="E132" s="50"/>
      <c r="F132" s="50"/>
      <c r="G132" s="46">
        <f t="shared" si="39"/>
        <v>0</v>
      </c>
      <c r="H132" s="47">
        <v>0</v>
      </c>
      <c r="I132" s="45"/>
      <c r="J132" s="64">
        <v>0</v>
      </c>
      <c r="K132" s="313">
        <v>0</v>
      </c>
    </row>
    <row r="133" spans="1:11" ht="21.9" customHeight="1" x14ac:dyDescent="0.3">
      <c r="A133" s="55">
        <v>967610</v>
      </c>
      <c r="B133" s="44" t="s">
        <v>173</v>
      </c>
      <c r="C133" s="64">
        <v>4900000</v>
      </c>
      <c r="D133" s="45">
        <v>0</v>
      </c>
      <c r="E133" s="50"/>
      <c r="F133" s="45">
        <v>0</v>
      </c>
      <c r="G133" s="46">
        <f t="shared" si="39"/>
        <v>0</v>
      </c>
      <c r="H133" s="47">
        <f>SUM(G133/C133)</f>
        <v>0</v>
      </c>
      <c r="I133" s="45"/>
      <c r="J133" s="64">
        <v>0</v>
      </c>
      <c r="K133" s="313">
        <v>6250000</v>
      </c>
    </row>
    <row r="134" spans="1:11" ht="11.1" customHeight="1" x14ac:dyDescent="0.3">
      <c r="A134" s="43">
        <v>967620</v>
      </c>
      <c r="B134" s="44" t="s">
        <v>84</v>
      </c>
      <c r="C134" s="64">
        <v>0</v>
      </c>
      <c r="D134" s="45">
        <v>0</v>
      </c>
      <c r="E134" s="50"/>
      <c r="F134" s="50"/>
      <c r="G134" s="46">
        <f t="shared" si="39"/>
        <v>0</v>
      </c>
      <c r="H134" s="47" t="e">
        <f>SUM(G134/C134)</f>
        <v>#DIV/0!</v>
      </c>
      <c r="I134" s="45"/>
      <c r="J134" s="64">
        <v>0</v>
      </c>
      <c r="K134" s="313">
        <v>0</v>
      </c>
    </row>
    <row r="135" spans="1:11" ht="11.1" customHeight="1" x14ac:dyDescent="0.3">
      <c r="A135" s="55">
        <v>967700</v>
      </c>
      <c r="B135" s="44" t="s">
        <v>174</v>
      </c>
      <c r="C135" s="64">
        <v>2300000</v>
      </c>
      <c r="D135" s="45">
        <v>0</v>
      </c>
      <c r="E135" s="50"/>
      <c r="F135" s="45">
        <v>0</v>
      </c>
      <c r="G135" s="46">
        <f t="shared" si="39"/>
        <v>0</v>
      </c>
      <c r="H135" s="47">
        <f>SUM(G135/C135)</f>
        <v>0</v>
      </c>
      <c r="I135" s="45"/>
      <c r="J135" s="64">
        <v>0</v>
      </c>
      <c r="K135" s="313">
        <v>2607731</v>
      </c>
    </row>
    <row r="136" spans="1:11" ht="21.9" customHeight="1" x14ac:dyDescent="0.3">
      <c r="A136" s="55">
        <v>967800</v>
      </c>
      <c r="B136" s="44" t="s">
        <v>82</v>
      </c>
      <c r="C136" s="64">
        <v>0</v>
      </c>
      <c r="D136" s="45">
        <v>0</v>
      </c>
      <c r="E136" s="50"/>
      <c r="F136" s="50"/>
      <c r="G136" s="46">
        <f t="shared" si="39"/>
        <v>0</v>
      </c>
      <c r="H136" s="47" t="e">
        <f>SUM(G136/C136)</f>
        <v>#DIV/0!</v>
      </c>
      <c r="I136" s="45"/>
      <c r="J136" s="64">
        <v>0</v>
      </c>
      <c r="K136" s="313">
        <v>0</v>
      </c>
    </row>
    <row r="137" spans="1:11" ht="11.1" customHeight="1" x14ac:dyDescent="0.3">
      <c r="A137" s="55">
        <v>969100</v>
      </c>
      <c r="B137" s="44" t="s">
        <v>175</v>
      </c>
      <c r="C137" s="64">
        <v>1550000</v>
      </c>
      <c r="D137" s="45">
        <v>0</v>
      </c>
      <c r="E137" s="50"/>
      <c r="F137" s="45">
        <v>0</v>
      </c>
      <c r="G137" s="46">
        <f t="shared" si="39"/>
        <v>0</v>
      </c>
      <c r="H137" s="47">
        <f>SUM(G137/C137)</f>
        <v>0</v>
      </c>
      <c r="I137" s="45"/>
      <c r="J137" s="64">
        <v>0</v>
      </c>
      <c r="K137" s="313">
        <v>1215000</v>
      </c>
    </row>
    <row r="138" spans="1:11" ht="11.1" customHeight="1" x14ac:dyDescent="0.3">
      <c r="A138" s="112">
        <v>969400</v>
      </c>
      <c r="B138" s="188" t="s">
        <v>85</v>
      </c>
      <c r="C138" s="64">
        <v>0</v>
      </c>
      <c r="D138" s="45"/>
      <c r="E138" s="228"/>
      <c r="F138" s="228"/>
      <c r="G138" s="46">
        <f t="shared" si="39"/>
        <v>0</v>
      </c>
      <c r="H138" s="47">
        <v>0</v>
      </c>
      <c r="I138" s="45"/>
      <c r="J138" s="64">
        <v>0</v>
      </c>
      <c r="K138" s="313">
        <v>1974900</v>
      </c>
    </row>
    <row r="139" spans="1:11" ht="11.1" customHeight="1" thickBot="1" x14ac:dyDescent="0.35">
      <c r="A139" s="15">
        <v>969900</v>
      </c>
      <c r="B139" s="52" t="s">
        <v>275</v>
      </c>
      <c r="C139" s="64">
        <v>0</v>
      </c>
      <c r="D139" s="45"/>
      <c r="E139" s="228"/>
      <c r="F139" s="228"/>
      <c r="G139" s="46"/>
      <c r="H139" s="47"/>
      <c r="I139" s="45"/>
      <c r="J139" s="64">
        <v>0</v>
      </c>
      <c r="K139" s="313">
        <v>22347</v>
      </c>
    </row>
    <row r="140" spans="1:11" ht="11.1" customHeight="1" x14ac:dyDescent="0.3">
      <c r="A140" s="208">
        <v>960000</v>
      </c>
      <c r="B140" s="209" t="s">
        <v>86</v>
      </c>
      <c r="C140" s="282">
        <f>SUM(C124:C139)</f>
        <v>33750000</v>
      </c>
      <c r="D140" s="282">
        <f>SUM(D124:D138)</f>
        <v>0</v>
      </c>
      <c r="E140" s="282">
        <f>SUM(E124:E138)</f>
        <v>0</v>
      </c>
      <c r="F140" s="282">
        <f>SUM(F124:F138)</f>
        <v>0</v>
      </c>
      <c r="G140" s="282">
        <f>SUM(G124:G138)</f>
        <v>0</v>
      </c>
      <c r="H140" s="283">
        <f>SUM(G140/C140)</f>
        <v>0</v>
      </c>
      <c r="I140" s="282"/>
      <c r="J140" s="282">
        <f>SUM(J124:J139)</f>
        <v>0</v>
      </c>
      <c r="K140" s="309">
        <f>SUM(K124:K139)</f>
        <v>17076024</v>
      </c>
    </row>
    <row r="141" spans="1:11" ht="11.1" customHeight="1" x14ac:dyDescent="0.3">
      <c r="A141" s="43">
        <v>974000</v>
      </c>
      <c r="B141" s="44" t="s">
        <v>87</v>
      </c>
      <c r="C141" s="64">
        <v>0</v>
      </c>
      <c r="D141" s="50"/>
      <c r="E141" s="50"/>
      <c r="F141" s="45">
        <v>0</v>
      </c>
      <c r="G141" s="46">
        <f t="shared" si="39"/>
        <v>0</v>
      </c>
      <c r="H141" s="47" t="e">
        <f>SUM(G141/C141)</f>
        <v>#DIV/0!</v>
      </c>
      <c r="I141" s="45"/>
      <c r="J141" s="64">
        <v>0</v>
      </c>
      <c r="K141" s="313">
        <v>5</v>
      </c>
    </row>
    <row r="142" spans="1:11" ht="11.1" customHeight="1" thickBot="1" x14ac:dyDescent="0.35">
      <c r="A142" s="233">
        <v>976100</v>
      </c>
      <c r="B142" s="234" t="s">
        <v>202</v>
      </c>
      <c r="C142" s="235">
        <v>0</v>
      </c>
      <c r="D142" s="236"/>
      <c r="E142" s="236"/>
      <c r="F142" s="237"/>
      <c r="G142" s="46">
        <f t="shared" si="39"/>
        <v>0</v>
      </c>
      <c r="H142" s="47" t="e">
        <f>SUM(G142/C142)</f>
        <v>#DIV/0!</v>
      </c>
      <c r="I142" s="237"/>
      <c r="J142" s="235">
        <v>0</v>
      </c>
      <c r="K142" s="313">
        <v>0</v>
      </c>
    </row>
    <row r="143" spans="1:11" ht="11.1" customHeight="1" thickBot="1" x14ac:dyDescent="0.35">
      <c r="A143" s="211">
        <v>970000</v>
      </c>
      <c r="B143" s="212" t="s">
        <v>88</v>
      </c>
      <c r="C143" s="213">
        <f t="shared" ref="C143:G143" si="40">SUM(C141:C142)</f>
        <v>0</v>
      </c>
      <c r="D143" s="213">
        <f t="shared" si="40"/>
        <v>0</v>
      </c>
      <c r="E143" s="213">
        <f t="shared" si="40"/>
        <v>0</v>
      </c>
      <c r="F143" s="213">
        <f t="shared" si="40"/>
        <v>0</v>
      </c>
      <c r="G143" s="213">
        <f t="shared" si="40"/>
        <v>0</v>
      </c>
      <c r="H143" s="214" t="e">
        <f>SUM(G143/C143)</f>
        <v>#DIV/0!</v>
      </c>
      <c r="I143" s="213"/>
      <c r="J143" s="213">
        <f>SUM(J141:J142)</f>
        <v>0</v>
      </c>
      <c r="K143" s="313">
        <v>5</v>
      </c>
    </row>
    <row r="144" spans="1:11" ht="11.1" customHeight="1" thickBot="1" x14ac:dyDescent="0.35">
      <c r="A144" s="190" t="s">
        <v>89</v>
      </c>
      <c r="B144" s="191"/>
      <c r="C144" s="192">
        <f t="shared" ref="C144:G144" si="41">SUM(C123+C140+C143)</f>
        <v>43850000</v>
      </c>
      <c r="D144" s="192">
        <f t="shared" si="41"/>
        <v>0</v>
      </c>
      <c r="E144" s="192">
        <f t="shared" si="41"/>
        <v>0</v>
      </c>
      <c r="F144" s="192">
        <f t="shared" si="41"/>
        <v>0</v>
      </c>
      <c r="G144" s="192">
        <f t="shared" si="41"/>
        <v>0</v>
      </c>
      <c r="H144" s="194">
        <f>+G144/C144</f>
        <v>0</v>
      </c>
      <c r="I144" s="193"/>
      <c r="J144" s="192">
        <f>SUM(J123+J140+J143)</f>
        <v>0</v>
      </c>
      <c r="K144" s="309">
        <f>SUM(K123+K140+K143)</f>
        <v>26241279</v>
      </c>
    </row>
    <row r="145" spans="2:7" ht="15" thickBot="1" x14ac:dyDescent="0.35"/>
    <row r="146" spans="2:7" ht="15" thickBot="1" x14ac:dyDescent="0.35">
      <c r="B146" s="58" t="s">
        <v>95</v>
      </c>
      <c r="C146" s="196">
        <v>44651</v>
      </c>
      <c r="D146" s="197">
        <v>44742</v>
      </c>
      <c r="E146" s="198">
        <v>44834</v>
      </c>
      <c r="F146" s="199">
        <v>44926</v>
      </c>
    </row>
    <row r="147" spans="2:7" x14ac:dyDescent="0.3">
      <c r="B147" s="59" t="s">
        <v>96</v>
      </c>
      <c r="C147" s="204">
        <v>0</v>
      </c>
      <c r="D147" s="195">
        <v>0</v>
      </c>
      <c r="E147" s="281">
        <v>0</v>
      </c>
      <c r="F147" s="200">
        <v>0</v>
      </c>
    </row>
    <row r="148" spans="2:7" x14ac:dyDescent="0.3">
      <c r="B148" s="60" t="s">
        <v>97</v>
      </c>
      <c r="C148" s="205">
        <v>0</v>
      </c>
      <c r="D148" s="278">
        <v>0</v>
      </c>
      <c r="E148" s="278">
        <v>0</v>
      </c>
      <c r="F148" s="201">
        <v>0</v>
      </c>
    </row>
    <row r="149" spans="2:7" x14ac:dyDescent="0.3">
      <c r="B149" s="61" t="s">
        <v>98</v>
      </c>
      <c r="C149" s="205">
        <v>0</v>
      </c>
      <c r="D149" s="278">
        <v>0</v>
      </c>
      <c r="E149" s="278">
        <v>0</v>
      </c>
      <c r="F149" s="201">
        <v>0</v>
      </c>
    </row>
    <row r="150" spans="2:7" x14ac:dyDescent="0.3">
      <c r="B150" s="329" t="s">
        <v>271</v>
      </c>
      <c r="C150" s="330">
        <v>0</v>
      </c>
      <c r="D150" s="335">
        <v>0</v>
      </c>
      <c r="E150" s="335">
        <v>0</v>
      </c>
      <c r="F150" s="318">
        <v>0</v>
      </c>
    </row>
    <row r="151" spans="2:7" x14ac:dyDescent="0.3">
      <c r="B151" s="329"/>
      <c r="C151" s="330"/>
      <c r="D151" s="336"/>
      <c r="E151" s="336"/>
      <c r="F151" s="319"/>
    </row>
    <row r="152" spans="2:7" ht="15" thickBot="1" x14ac:dyDescent="0.35">
      <c r="B152" s="62" t="s">
        <v>272</v>
      </c>
      <c r="C152" s="206">
        <v>0</v>
      </c>
      <c r="D152" s="202">
        <v>0</v>
      </c>
      <c r="E152" s="202">
        <v>0</v>
      </c>
      <c r="F152" s="203">
        <v>0</v>
      </c>
    </row>
    <row r="153" spans="2:7" ht="15" thickBot="1" x14ac:dyDescent="0.35">
      <c r="B153" s="63" t="s">
        <v>99</v>
      </c>
      <c r="C153" s="74">
        <f>SUM(C147:C152)</f>
        <v>0</v>
      </c>
      <c r="D153" s="75">
        <f>SUM(D147:D152)</f>
        <v>0</v>
      </c>
      <c r="E153" s="75">
        <f>SUM(E147:E152)</f>
        <v>0</v>
      </c>
      <c r="F153" s="169">
        <f>SUM(F147:F152)</f>
        <v>0</v>
      </c>
    </row>
    <row r="154" spans="2:7" ht="15" thickBot="1" x14ac:dyDescent="0.35"/>
    <row r="155" spans="2:7" ht="15" thickBot="1" x14ac:dyDescent="0.35">
      <c r="B155" s="447" t="s">
        <v>293</v>
      </c>
      <c r="C155" s="448"/>
      <c r="D155" s="448"/>
      <c r="E155" s="448"/>
      <c r="F155" s="448"/>
      <c r="G155" s="449" t="s">
        <v>300</v>
      </c>
    </row>
    <row r="156" spans="2:7" ht="15" thickBot="1" x14ac:dyDescent="0.35">
      <c r="B156" s="447" t="s">
        <v>294</v>
      </c>
      <c r="C156" s="448"/>
      <c r="D156" s="448"/>
      <c r="E156" s="448"/>
      <c r="F156" s="448"/>
      <c r="G156" s="449" t="s">
        <v>301</v>
      </c>
    </row>
    <row r="157" spans="2:7" ht="15" thickBot="1" x14ac:dyDescent="0.35">
      <c r="B157" s="447" t="s">
        <v>295</v>
      </c>
      <c r="C157" s="448"/>
      <c r="D157" s="448"/>
      <c r="E157" s="448"/>
      <c r="F157" s="448"/>
      <c r="G157" s="449" t="s">
        <v>302</v>
      </c>
    </row>
    <row r="158" spans="2:7" ht="15" thickBot="1" x14ac:dyDescent="0.35">
      <c r="B158" s="447" t="s">
        <v>296</v>
      </c>
      <c r="C158" s="448"/>
      <c r="D158" s="448"/>
      <c r="E158" s="448"/>
      <c r="F158" s="448"/>
      <c r="G158" s="449" t="s">
        <v>303</v>
      </c>
    </row>
    <row r="159" spans="2:7" ht="15" thickBot="1" x14ac:dyDescent="0.35">
      <c r="B159" s="447" t="s">
        <v>313</v>
      </c>
      <c r="C159" s="448"/>
      <c r="D159" s="448"/>
      <c r="E159" s="448"/>
      <c r="F159" s="448"/>
      <c r="G159" s="453">
        <v>17550000</v>
      </c>
    </row>
    <row r="160" spans="2:7" ht="15" thickBot="1" x14ac:dyDescent="0.35">
      <c r="B160" s="447" t="s">
        <v>304</v>
      </c>
      <c r="C160" s="448"/>
      <c r="D160" s="448"/>
      <c r="E160" s="450"/>
      <c r="F160" s="451" t="s">
        <v>305</v>
      </c>
      <c r="G160" s="450"/>
    </row>
    <row r="161" spans="2:7" ht="15" thickBot="1" x14ac:dyDescent="0.35">
      <c r="B161" s="447" t="s">
        <v>306</v>
      </c>
      <c r="C161" s="448"/>
      <c r="D161" s="448"/>
      <c r="E161" s="450"/>
      <c r="F161" s="450"/>
      <c r="G161" s="450"/>
    </row>
    <row r="162" spans="2:7" ht="15" thickBot="1" x14ac:dyDescent="0.35">
      <c r="B162" s="447" t="s">
        <v>307</v>
      </c>
      <c r="C162" s="448"/>
      <c r="D162" s="448"/>
      <c r="E162" s="450"/>
      <c r="F162" s="450"/>
      <c r="G162" s="449" t="s">
        <v>308</v>
      </c>
    </row>
    <row r="163" spans="2:7" ht="15" thickBot="1" x14ac:dyDescent="0.35">
      <c r="B163" s="447" t="s">
        <v>312</v>
      </c>
      <c r="C163" s="450"/>
      <c r="D163" s="450"/>
      <c r="E163" s="450"/>
      <c r="F163" s="450"/>
      <c r="G163" s="452">
        <v>10050000</v>
      </c>
    </row>
    <row r="164" spans="2:7" ht="15" thickBot="1" x14ac:dyDescent="0.35">
      <c r="B164" s="447" t="s">
        <v>309</v>
      </c>
      <c r="C164" s="450"/>
      <c r="D164" s="450"/>
      <c r="E164" s="450"/>
      <c r="F164" s="450"/>
      <c r="G164" s="450"/>
    </row>
    <row r="165" spans="2:7" ht="15" thickBot="1" x14ac:dyDescent="0.35">
      <c r="B165" s="450" t="s">
        <v>310</v>
      </c>
      <c r="C165" s="450"/>
      <c r="D165" s="450"/>
      <c r="E165" s="450"/>
      <c r="F165" s="450"/>
      <c r="G165" s="449" t="s">
        <v>311</v>
      </c>
    </row>
  </sheetData>
  <mergeCells count="20">
    <mergeCell ref="A1:K1"/>
    <mergeCell ref="A112:A113"/>
    <mergeCell ref="B112:B113"/>
    <mergeCell ref="H4:H5"/>
    <mergeCell ref="I4:I6"/>
    <mergeCell ref="J4:J6"/>
    <mergeCell ref="K4:K6"/>
    <mergeCell ref="J112:J113"/>
    <mergeCell ref="G4:G5"/>
    <mergeCell ref="K112:K113"/>
    <mergeCell ref="F150:F151"/>
    <mergeCell ref="A4:A7"/>
    <mergeCell ref="B4:B7"/>
    <mergeCell ref="C4:C6"/>
    <mergeCell ref="B150:B151"/>
    <mergeCell ref="C150:C151"/>
    <mergeCell ref="D5:E5"/>
    <mergeCell ref="F4:F5"/>
    <mergeCell ref="E150:E151"/>
    <mergeCell ref="D150:D151"/>
  </mergeCells>
  <pageMargins left="0.19685039370078741" right="0.19685039370078741" top="0.39370078740157483" bottom="0.25" header="0.25" footer="0.21"/>
  <pageSetup paperSize="9" scale="92" fitToHeight="0" orientation="landscape" r:id="rId1"/>
  <headerFooter>
    <oddFooter>&amp;C&amp;10&amp;P</oddFooter>
  </headerFooter>
  <rowBreaks count="2" manualBreakCount="2">
    <brk id="110" max="16383" man="1"/>
    <brk id="136" max="16383" man="1"/>
  </rowBreaks>
  <ignoredErrors>
    <ignoredError sqref="J7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zoomScale="90" zoomScaleNormal="90" workbookViewId="0">
      <selection activeCell="F35" sqref="F35:G35"/>
    </sheetView>
  </sheetViews>
  <sheetFormatPr defaultRowHeight="14.4" x14ac:dyDescent="0.3"/>
  <cols>
    <col min="6" max="13" width="6.88671875" customWidth="1"/>
    <col min="14" max="16" width="9.88671875" customWidth="1"/>
    <col min="17" max="18" width="6.88671875" customWidth="1"/>
    <col min="19" max="19" width="8.44140625" customWidth="1"/>
    <col min="20" max="20" width="6.88671875" customWidth="1"/>
  </cols>
  <sheetData>
    <row r="1" spans="1:20" ht="37.200000000000003" customHeight="1" x14ac:dyDescent="0.3">
      <c r="A1" s="427" t="s">
        <v>284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</row>
    <row r="2" spans="1:20" ht="15" thickBot="1" x14ac:dyDescent="0.35">
      <c r="A2" s="238" t="s">
        <v>206</v>
      </c>
      <c r="B2" s="238"/>
      <c r="C2" s="238"/>
      <c r="D2" s="238"/>
      <c r="E2" s="239"/>
      <c r="F2" s="239"/>
      <c r="G2" s="240"/>
      <c r="H2" s="240"/>
      <c r="I2" s="241"/>
      <c r="J2" s="241"/>
      <c r="K2" s="241"/>
      <c r="L2" s="241"/>
      <c r="M2" s="242"/>
      <c r="N2" s="243"/>
      <c r="O2" s="243"/>
      <c r="P2" s="243"/>
      <c r="Q2" s="243"/>
      <c r="R2" s="244"/>
      <c r="S2" s="244"/>
      <c r="T2" s="245"/>
    </row>
    <row r="3" spans="1:20" ht="28.2" thickBot="1" x14ac:dyDescent="0.35">
      <c r="A3" s="352" t="s">
        <v>207</v>
      </c>
      <c r="B3" s="353"/>
      <c r="C3" s="353"/>
      <c r="D3" s="353"/>
      <c r="E3" s="353"/>
      <c r="F3" s="354" t="s">
        <v>208</v>
      </c>
      <c r="G3" s="354"/>
      <c r="H3" s="354" t="s">
        <v>209</v>
      </c>
      <c r="I3" s="354"/>
      <c r="J3" s="355" t="s">
        <v>210</v>
      </c>
      <c r="K3" s="355"/>
      <c r="L3" s="354" t="s">
        <v>211</v>
      </c>
      <c r="M3" s="354"/>
      <c r="N3" s="268" t="s">
        <v>212</v>
      </c>
      <c r="O3" s="356" t="s">
        <v>213</v>
      </c>
      <c r="P3" s="357"/>
      <c r="Q3" s="358" t="s">
        <v>214</v>
      </c>
      <c r="R3" s="359"/>
      <c r="S3" s="360" t="s">
        <v>215</v>
      </c>
      <c r="T3" s="359"/>
    </row>
    <row r="4" spans="1:20" x14ac:dyDescent="0.3">
      <c r="A4" s="361" t="s">
        <v>216</v>
      </c>
      <c r="B4" s="362"/>
      <c r="C4" s="362"/>
      <c r="D4" s="362"/>
      <c r="E4" s="363"/>
      <c r="F4" s="364">
        <f>+'Költségvetés 2022.'!C119+'Költségvetés 2022.'!C121</f>
        <v>5700000</v>
      </c>
      <c r="G4" s="365"/>
      <c r="H4" s="364">
        <f>+'Költségvetés 2022.'!D119+'Költségvetés 2022.'!D121</f>
        <v>0</v>
      </c>
      <c r="I4" s="365"/>
      <c r="J4" s="364">
        <f>+'Költségvetés 2022.'!D119+'Költségvetés 2022.'!D121</f>
        <v>0</v>
      </c>
      <c r="K4" s="365"/>
      <c r="L4" s="364">
        <f>+'Költségvetés 2022.'!E119+'Költségvetés 2022.'!E121</f>
        <v>0</v>
      </c>
      <c r="M4" s="365"/>
      <c r="N4" s="45">
        <f>+'Költségvetés 2022.'!F119+'Költségvetés 2022.'!F120</f>
        <v>0</v>
      </c>
      <c r="O4" s="366">
        <f>SUM(H4+L4+N4)</f>
        <v>0</v>
      </c>
      <c r="P4" s="367"/>
      <c r="Q4" s="368">
        <f t="shared" ref="Q4:Q18" si="0">SUM((H4+L4+N4)/F4)</f>
        <v>0</v>
      </c>
      <c r="R4" s="369"/>
      <c r="S4" s="370" t="e">
        <f>SUM((H4+L4+N4)/(H19+L19+N19))</f>
        <v>#DIV/0!</v>
      </c>
      <c r="T4" s="371"/>
    </row>
    <row r="5" spans="1:20" x14ac:dyDescent="0.3">
      <c r="A5" s="372" t="s">
        <v>217</v>
      </c>
      <c r="B5" s="373"/>
      <c r="C5" s="373"/>
      <c r="D5" s="373"/>
      <c r="E5" s="374"/>
      <c r="F5" s="375">
        <f>+'Költségvetés 2022.'!C120</f>
        <v>0</v>
      </c>
      <c r="G5" s="376"/>
      <c r="H5" s="375">
        <f>+'Költségvetés 2022.'!D120</f>
        <v>0</v>
      </c>
      <c r="I5" s="376"/>
      <c r="J5" s="375">
        <f>+'Költségvetés 2022.'!D120</f>
        <v>0</v>
      </c>
      <c r="K5" s="376"/>
      <c r="L5" s="375">
        <f>+'Költségvetés 2022.'!E120</f>
        <v>0</v>
      </c>
      <c r="M5" s="376"/>
      <c r="N5" s="45">
        <f>+'Költségvetés 2022.'!F120</f>
        <v>0</v>
      </c>
      <c r="O5" s="366">
        <f t="shared" ref="O5:O18" si="1">SUM(H5+L5+N5)</f>
        <v>0</v>
      </c>
      <c r="P5" s="367"/>
      <c r="Q5" s="377" t="e">
        <f t="shared" si="0"/>
        <v>#DIV/0!</v>
      </c>
      <c r="R5" s="378"/>
      <c r="S5" s="379" t="e">
        <f>SUM((H5+L5+N5)/(H19+L19+N19))</f>
        <v>#DIV/0!</v>
      </c>
      <c r="T5" s="380"/>
    </row>
    <row r="6" spans="1:20" x14ac:dyDescent="0.3">
      <c r="A6" s="372" t="s">
        <v>218</v>
      </c>
      <c r="B6" s="373"/>
      <c r="C6" s="373"/>
      <c r="D6" s="373"/>
      <c r="E6" s="374"/>
      <c r="F6" s="375">
        <f>+'Költségvetés 2022.'!C114+'Költségvetés 2022.'!C118</f>
        <v>2150000</v>
      </c>
      <c r="G6" s="376"/>
      <c r="H6" s="375">
        <f>+'Költségvetés 2022.'!D114+'Költségvetés 2022.'!D118</f>
        <v>0</v>
      </c>
      <c r="I6" s="376"/>
      <c r="J6" s="375">
        <f>+'Költségvetés 2022.'!D114+'Költségvetés 2022.'!D118</f>
        <v>0</v>
      </c>
      <c r="K6" s="376"/>
      <c r="L6" s="375">
        <f>+'Költségvetés 2022.'!E114+'Költségvetés 2022.'!E118</f>
        <v>0</v>
      </c>
      <c r="M6" s="376"/>
      <c r="N6" s="45">
        <f>+'Költségvetés 2022.'!F114+'Költségvetés 2022.'!F118</f>
        <v>0</v>
      </c>
      <c r="O6" s="366">
        <f t="shared" si="1"/>
        <v>0</v>
      </c>
      <c r="P6" s="367"/>
      <c r="Q6" s="377">
        <f t="shared" si="0"/>
        <v>0</v>
      </c>
      <c r="R6" s="378"/>
      <c r="S6" s="379" t="e">
        <f>SUM((H6+L6+N6)/(H19+L19+N19))</f>
        <v>#DIV/0!</v>
      </c>
      <c r="T6" s="380"/>
    </row>
    <row r="7" spans="1:20" x14ac:dyDescent="0.3">
      <c r="A7" s="372" t="s">
        <v>219</v>
      </c>
      <c r="B7" s="373"/>
      <c r="C7" s="373"/>
      <c r="D7" s="373"/>
      <c r="E7" s="374"/>
      <c r="F7" s="375">
        <f>+'Költségvetés 2022.'!C115+'Költségvetés 2022.'!C116+'Költségvetés 2022.'!C117</f>
        <v>2250000</v>
      </c>
      <c r="G7" s="376"/>
      <c r="H7" s="375">
        <f>+'Költségvetés 2022.'!D115+'Költségvetés 2022.'!D116+'Költségvetés 2022.'!D117</f>
        <v>0</v>
      </c>
      <c r="I7" s="376"/>
      <c r="J7" s="375">
        <f>+'Költségvetés 2022.'!D115+'Költségvetés 2022.'!D116+'Költségvetés 2022.'!D117</f>
        <v>0</v>
      </c>
      <c r="K7" s="376"/>
      <c r="L7" s="375">
        <f>+'Költségvetés 2022.'!E115+'Költségvetés 2022.'!E116+'Költségvetés 2022.'!E117</f>
        <v>0</v>
      </c>
      <c r="M7" s="376"/>
      <c r="N7" s="45">
        <f>+'Költségvetés 2022.'!F115+'Költségvetés 2022.'!F116+'Költségvetés 2022.'!F117</f>
        <v>0</v>
      </c>
      <c r="O7" s="366">
        <f t="shared" si="1"/>
        <v>0</v>
      </c>
      <c r="P7" s="367"/>
      <c r="Q7" s="377">
        <f t="shared" si="0"/>
        <v>0</v>
      </c>
      <c r="R7" s="378"/>
      <c r="S7" s="379" t="e">
        <f>SUM((H7+L7+N7)/(H19+L19+N19))</f>
        <v>#DIV/0!</v>
      </c>
      <c r="T7" s="380"/>
    </row>
    <row r="8" spans="1:20" x14ac:dyDescent="0.3">
      <c r="A8" s="372" t="s">
        <v>220</v>
      </c>
      <c r="B8" s="373"/>
      <c r="C8" s="373"/>
      <c r="D8" s="373"/>
      <c r="E8" s="374"/>
      <c r="F8" s="375">
        <f>+'Költségvetés 2022.'!C137</f>
        <v>1550000</v>
      </c>
      <c r="G8" s="376"/>
      <c r="H8" s="375">
        <f>+'Költségvetés 2022.'!D137</f>
        <v>0</v>
      </c>
      <c r="I8" s="376"/>
      <c r="J8" s="375">
        <f>+'Költségvetés 2022.'!D137</f>
        <v>0</v>
      </c>
      <c r="K8" s="376"/>
      <c r="L8" s="375">
        <f>+'Költségvetés 2022.'!E137</f>
        <v>0</v>
      </c>
      <c r="M8" s="376"/>
      <c r="N8" s="246">
        <f>'Költségvetés 2022.'!F137</f>
        <v>0</v>
      </c>
      <c r="O8" s="366">
        <f t="shared" si="1"/>
        <v>0</v>
      </c>
      <c r="P8" s="367"/>
      <c r="Q8" s="377">
        <f t="shared" si="0"/>
        <v>0</v>
      </c>
      <c r="R8" s="378"/>
      <c r="S8" s="379" t="e">
        <f>SUM((H8+L8+N8)/(H19+L19+N19))</f>
        <v>#DIV/0!</v>
      </c>
      <c r="T8" s="380"/>
    </row>
    <row r="9" spans="1:20" x14ac:dyDescent="0.3">
      <c r="A9" s="372" t="s">
        <v>221</v>
      </c>
      <c r="B9" s="373"/>
      <c r="C9" s="373"/>
      <c r="D9" s="373"/>
      <c r="E9" s="374"/>
      <c r="F9" s="375">
        <f>+'Költségvetés 2022.'!C136</f>
        <v>0</v>
      </c>
      <c r="G9" s="376"/>
      <c r="H9" s="375">
        <f>+'Költségvetés 2022.'!D136</f>
        <v>0</v>
      </c>
      <c r="I9" s="376"/>
      <c r="J9" s="375">
        <f>+'Költségvetés 2022.'!D136</f>
        <v>0</v>
      </c>
      <c r="K9" s="376"/>
      <c r="L9" s="375">
        <f>+'Költségvetés 2022.'!E136</f>
        <v>0</v>
      </c>
      <c r="M9" s="376"/>
      <c r="N9" s="45">
        <f>+'Költségvetés 2022.'!F136</f>
        <v>0</v>
      </c>
      <c r="O9" s="366">
        <f t="shared" si="1"/>
        <v>0</v>
      </c>
      <c r="P9" s="367"/>
      <c r="Q9" s="377" t="e">
        <f t="shared" si="0"/>
        <v>#DIV/0!</v>
      </c>
      <c r="R9" s="378"/>
      <c r="S9" s="379" t="e">
        <f>SUM((H9+L9+N9)/(H19+L19+N19))</f>
        <v>#DIV/0!</v>
      </c>
      <c r="T9" s="380"/>
    </row>
    <row r="10" spans="1:20" x14ac:dyDescent="0.3">
      <c r="A10" s="372" t="s">
        <v>222</v>
      </c>
      <c r="B10" s="373"/>
      <c r="C10" s="373"/>
      <c r="D10" s="373"/>
      <c r="E10" s="374"/>
      <c r="F10" s="375">
        <f>+'Költségvetés 2022.'!C129</f>
        <v>10050000</v>
      </c>
      <c r="G10" s="376"/>
      <c r="H10" s="375">
        <f>+'Költségvetés 2022.'!D129</f>
        <v>0</v>
      </c>
      <c r="I10" s="376"/>
      <c r="J10" s="375">
        <f>+'Költségvetés 2022.'!D129</f>
        <v>0</v>
      </c>
      <c r="K10" s="376"/>
      <c r="L10" s="375">
        <f>+'Költségvetés 2022.'!E129</f>
        <v>0</v>
      </c>
      <c r="M10" s="376"/>
      <c r="N10" s="246">
        <f>+'Költségvetés 2022.'!F129</f>
        <v>0</v>
      </c>
      <c r="O10" s="366">
        <f t="shared" si="1"/>
        <v>0</v>
      </c>
      <c r="P10" s="367"/>
      <c r="Q10" s="377">
        <f t="shared" si="0"/>
        <v>0</v>
      </c>
      <c r="R10" s="378"/>
      <c r="S10" s="379" t="e">
        <f>SUM((H10+L10+N10)/(H19+L19+N19))</f>
        <v>#DIV/0!</v>
      </c>
      <c r="T10" s="380"/>
    </row>
    <row r="11" spans="1:20" x14ac:dyDescent="0.3">
      <c r="A11" s="372" t="s">
        <v>223</v>
      </c>
      <c r="B11" s="373"/>
      <c r="C11" s="373"/>
      <c r="D11" s="373"/>
      <c r="E11" s="374"/>
      <c r="F11" s="375">
        <f>+'Költségvetés 2022.'!C130</f>
        <v>6000000</v>
      </c>
      <c r="G11" s="376"/>
      <c r="H11" s="375">
        <f>+'Költségvetés 2022.'!D130</f>
        <v>0</v>
      </c>
      <c r="I11" s="376"/>
      <c r="J11" s="375">
        <f>+'Költségvetés 2022.'!D130</f>
        <v>0</v>
      </c>
      <c r="K11" s="376"/>
      <c r="L11" s="375">
        <f>+'Költségvetés 2022.'!E130</f>
        <v>0</v>
      </c>
      <c r="M11" s="376"/>
      <c r="N11" s="246">
        <f>+'Költségvetés 2022.'!F130</f>
        <v>0</v>
      </c>
      <c r="O11" s="366">
        <f t="shared" si="1"/>
        <v>0</v>
      </c>
      <c r="P11" s="367"/>
      <c r="Q11" s="377">
        <f t="shared" si="0"/>
        <v>0</v>
      </c>
      <c r="R11" s="378"/>
      <c r="S11" s="379" t="e">
        <f>SUM((H11+L11+N11)/(H19+L19+N19))</f>
        <v>#DIV/0!</v>
      </c>
      <c r="T11" s="380"/>
    </row>
    <row r="12" spans="1:20" x14ac:dyDescent="0.3">
      <c r="A12" s="372" t="s">
        <v>224</v>
      </c>
      <c r="B12" s="373"/>
      <c r="C12" s="373"/>
      <c r="D12" s="373"/>
      <c r="E12" s="374"/>
      <c r="F12" s="375">
        <f>+'Költségvetés 2022.'!C135</f>
        <v>2300000</v>
      </c>
      <c r="G12" s="376"/>
      <c r="H12" s="375">
        <f>+'Költségvetés 2022.'!D135</f>
        <v>0</v>
      </c>
      <c r="I12" s="376"/>
      <c r="J12" s="375">
        <f>+'Költségvetés 2022.'!D135</f>
        <v>0</v>
      </c>
      <c r="K12" s="376"/>
      <c r="L12" s="375">
        <f>+'Költségvetés 2022.'!E135</f>
        <v>0</v>
      </c>
      <c r="M12" s="376"/>
      <c r="N12" s="246">
        <f>+'Költségvetés 2022.'!F135</f>
        <v>0</v>
      </c>
      <c r="O12" s="366">
        <f t="shared" si="1"/>
        <v>0</v>
      </c>
      <c r="P12" s="367"/>
      <c r="Q12" s="377">
        <f t="shared" si="0"/>
        <v>0</v>
      </c>
      <c r="R12" s="378"/>
      <c r="S12" s="379" t="e">
        <f>SUM((H12+L12+N12)/(H19+L19+N19))</f>
        <v>#DIV/0!</v>
      </c>
      <c r="T12" s="380"/>
    </row>
    <row r="13" spans="1:20" x14ac:dyDescent="0.3">
      <c r="A13" s="396" t="s">
        <v>225</v>
      </c>
      <c r="B13" s="397"/>
      <c r="C13" s="397"/>
      <c r="D13" s="397"/>
      <c r="E13" s="398"/>
      <c r="F13" s="381">
        <f>+'Költségvetés 2022.'!C124+'Költségvetés 2022.'!C126+'Költségvetés 2022.'!C127+'Költségvetés 2022.'!C128+'Költségvetés 2022.'!C131+'Költségvetés 2022.'!C132+'Költségvetés 2022.'!C133+'Költségvetés 2022.'!C134</f>
        <v>13850000</v>
      </c>
      <c r="G13" s="382"/>
      <c r="H13" s="381">
        <f>+'Költségvetés 2022.'!D124+'Költségvetés 2022.'!D126+'Költségvetés 2022.'!D127+'Költségvetés 2022.'!D131+'Költségvetés 2022.'!D132+'Költségvetés 2022.'!D133+'Költségvetés 2022.'!D134</f>
        <v>0</v>
      </c>
      <c r="I13" s="382"/>
      <c r="J13" s="375">
        <f>+'Költségvetés 2022.'!D124+'Költségvetés 2022.'!D126+'Költségvetés 2022.'!D127+'Költségvetés 2022.'!D131+'Költségvetés 2022.'!D132+'Költségvetés 2022.'!D133+'Költségvetés 2022.'!D134</f>
        <v>0</v>
      </c>
      <c r="K13" s="376"/>
      <c r="L13" s="375">
        <f>+'Költségvetés 2022.'!E124+'Költségvetés 2022.'!E126+'Költségvetés 2022.'!E127+'Költségvetés 2022.'!E131+'Költségvetés 2022.'!E132+'Költségvetés 2022.'!E133+'Költségvetés 2022.'!E134</f>
        <v>0</v>
      </c>
      <c r="M13" s="376"/>
      <c r="N13" s="270">
        <f>+'Költségvetés 2022.'!F127</f>
        <v>0</v>
      </c>
      <c r="O13" s="366">
        <f t="shared" si="1"/>
        <v>0</v>
      </c>
      <c r="P13" s="367"/>
      <c r="Q13" s="377">
        <f t="shared" si="0"/>
        <v>0</v>
      </c>
      <c r="R13" s="378"/>
      <c r="S13" s="379" t="e">
        <f>SUM((H13+L13+N13)/(H19+L19+N19))</f>
        <v>#DIV/0!</v>
      </c>
      <c r="T13" s="380"/>
    </row>
    <row r="14" spans="1:20" x14ac:dyDescent="0.3">
      <c r="A14" s="385" t="s">
        <v>268</v>
      </c>
      <c r="B14" s="388"/>
      <c r="C14" s="388"/>
      <c r="D14" s="388"/>
      <c r="E14" s="389"/>
      <c r="F14" s="390">
        <f>+'Költségvetés 2022.'!C127</f>
        <v>8250000</v>
      </c>
      <c r="G14" s="391"/>
      <c r="H14" s="392">
        <f>+'Költségvetés 2022.'!D127</f>
        <v>0</v>
      </c>
      <c r="I14" s="393"/>
      <c r="J14" s="392">
        <f>+'Költségvetés 2022.'!D127</f>
        <v>0</v>
      </c>
      <c r="K14" s="393"/>
      <c r="L14" s="392">
        <f>+'Költségvetés 2022.'!E127</f>
        <v>0</v>
      </c>
      <c r="M14" s="393"/>
      <c r="N14" s="269">
        <f>+'Költségvetés 2022.'!F127</f>
        <v>0</v>
      </c>
      <c r="O14" s="366">
        <f>SUM(H14+L14+N14)</f>
        <v>0</v>
      </c>
      <c r="P14" s="367"/>
      <c r="Q14" s="377">
        <f>SUM((H14+L14+N14)/F14)</f>
        <v>0</v>
      </c>
      <c r="R14" s="378"/>
      <c r="S14" s="379" t="e">
        <f>SUM((H14+L14+N14)/(H19+L19+N19))</f>
        <v>#DIV/0!</v>
      </c>
      <c r="T14" s="380"/>
    </row>
    <row r="15" spans="1:20" x14ac:dyDescent="0.3">
      <c r="A15" s="385" t="s">
        <v>255</v>
      </c>
      <c r="B15" s="388"/>
      <c r="C15" s="388"/>
      <c r="D15" s="388"/>
      <c r="E15" s="389"/>
      <c r="F15" s="394">
        <f>+'Költségvetés 2022.'!C128</f>
        <v>0</v>
      </c>
      <c r="G15" s="395"/>
      <c r="H15" s="392">
        <f>+'Költségvetés 2022.'!D128</f>
        <v>0</v>
      </c>
      <c r="I15" s="393"/>
      <c r="J15" s="392">
        <f>+'Költségvetés 2022.'!D128</f>
        <v>0</v>
      </c>
      <c r="K15" s="393"/>
      <c r="L15" s="392">
        <f>+'Költségvetés 2022.'!E128</f>
        <v>0</v>
      </c>
      <c r="M15" s="393"/>
      <c r="N15" s="269">
        <f>+'Költségvetés 2022.'!F128</f>
        <v>0</v>
      </c>
      <c r="O15" s="366">
        <f>SUM(H15+L15+N15)</f>
        <v>0</v>
      </c>
      <c r="P15" s="367"/>
      <c r="Q15" s="377">
        <v>0</v>
      </c>
      <c r="R15" s="378"/>
      <c r="S15" s="379">
        <v>0</v>
      </c>
      <c r="T15" s="380"/>
    </row>
    <row r="16" spans="1:20" x14ac:dyDescent="0.3">
      <c r="A16" s="385" t="s">
        <v>226</v>
      </c>
      <c r="B16" s="386"/>
      <c r="C16" s="386"/>
      <c r="D16" s="386"/>
      <c r="E16" s="387"/>
      <c r="F16" s="390">
        <f>+'Költségvetés 2022.'!C124+'Költségvetés 2022.'!C126+'Költségvetés 2022.'!C131+'Költségvetés 2022.'!C133+'Költségvetés 2022.'!C134</f>
        <v>5600000</v>
      </c>
      <c r="G16" s="391"/>
      <c r="H16" s="392">
        <f>+'Költségvetés 2022.'!D124+'Költségvetés 2022.'!D126+'Költségvetés 2022.'!D131+'Költségvetés 2022.'!D132+'Költségvetés 2022.'!D133+'Költségvetés 2022.'!D134</f>
        <v>0</v>
      </c>
      <c r="I16" s="393"/>
      <c r="J16" s="392">
        <f>+'Költségvetés 2022.'!D124+'Költségvetés 2022.'!D126+'Költségvetés 2022.'!D131+'Költségvetés 2022.'!D132+'Költségvetés 2022.'!D133+'Költségvetés 2022.'!D134</f>
        <v>0</v>
      </c>
      <c r="K16" s="393"/>
      <c r="L16" s="392">
        <f>+'Költségvetés 2022.'!E124+'Költségvetés 2022.'!E126+'Költségvetés 2022.'!E131+'Költségvetés 2022.'!E132+'Költségvetés 2022.'!E133+'Költségvetés 2022.'!E134</f>
        <v>0</v>
      </c>
      <c r="M16" s="393"/>
      <c r="N16" s="269">
        <v>0</v>
      </c>
      <c r="O16" s="366">
        <f>SUM(H16+L16+N16)</f>
        <v>0</v>
      </c>
      <c r="P16" s="367"/>
      <c r="Q16" s="377">
        <f>SUM((H16+L16+N16)/F16)</f>
        <v>0</v>
      </c>
      <c r="R16" s="378"/>
      <c r="S16" s="379" t="e">
        <f>SUM((H16+L16+N16)/(H19+L19+N19))</f>
        <v>#DIV/0!</v>
      </c>
      <c r="T16" s="380"/>
    </row>
    <row r="17" spans="1:20" x14ac:dyDescent="0.3">
      <c r="A17" s="432" t="s">
        <v>246</v>
      </c>
      <c r="B17" s="433"/>
      <c r="C17" s="433"/>
      <c r="D17" s="433"/>
      <c r="E17" s="434"/>
      <c r="F17" s="435">
        <f>+'[1]Költségvetés 2021.'!C120+'[1]Költségvetés 2021.'!C133</f>
        <v>0</v>
      </c>
      <c r="G17" s="436"/>
      <c r="H17" s="435">
        <f>+'Költségvetés 2022.'!D125+'Költségvetés 2022.'!D138</f>
        <v>0</v>
      </c>
      <c r="I17" s="436"/>
      <c r="J17" s="435">
        <f>+'Költségvetés 2022.'!D125</f>
        <v>0</v>
      </c>
      <c r="K17" s="436"/>
      <c r="L17" s="435">
        <f>+'Költségvetés 2022.'!E125</f>
        <v>0</v>
      </c>
      <c r="M17" s="436"/>
      <c r="N17" s="247">
        <f>+'Költségvetés 2022.'!G125</f>
        <v>0</v>
      </c>
      <c r="O17" s="366">
        <f>SUM(H17+L17+N17)</f>
        <v>0</v>
      </c>
      <c r="P17" s="367"/>
      <c r="Q17" s="377" t="e">
        <f>SUM((H17+L17+N17)/F17)</f>
        <v>#DIV/0!</v>
      </c>
      <c r="R17" s="378"/>
      <c r="S17" s="379" t="e">
        <f>SUM((H17+L17+N17)/(H19+L19+N19))</f>
        <v>#DIV/0!</v>
      </c>
      <c r="T17" s="380"/>
    </row>
    <row r="18" spans="1:20" ht="15" thickBot="1" x14ac:dyDescent="0.35">
      <c r="A18" s="401" t="s">
        <v>227</v>
      </c>
      <c r="B18" s="402"/>
      <c r="C18" s="402"/>
      <c r="D18" s="402"/>
      <c r="E18" s="403"/>
      <c r="F18" s="404">
        <f>+'[1]Költségvetés 2021.'!C135+'[1]Költségvetés 2021.'!C136</f>
        <v>0</v>
      </c>
      <c r="G18" s="405"/>
      <c r="H18" s="406">
        <f>+'Költségvetés 2022.'!D141+'Költségvetés 2022.'!D142</f>
        <v>0</v>
      </c>
      <c r="I18" s="407"/>
      <c r="J18" s="406">
        <f>+'Költségvetés 2022.'!D141+'Költségvetés 2022.'!D142</f>
        <v>0</v>
      </c>
      <c r="K18" s="407"/>
      <c r="L18" s="406">
        <f>+'Költségvetés 2022.'!E141+'Költségvetés 2022.'!E142</f>
        <v>0</v>
      </c>
      <c r="M18" s="407"/>
      <c r="N18" s="248">
        <f>+'Költségvetés 2022.'!F141+'Költségvetés 2022.'!F142</f>
        <v>0</v>
      </c>
      <c r="O18" s="408">
        <f t="shared" si="1"/>
        <v>0</v>
      </c>
      <c r="P18" s="409"/>
      <c r="Q18" s="410" t="e">
        <f t="shared" si="0"/>
        <v>#DIV/0!</v>
      </c>
      <c r="R18" s="411"/>
      <c r="S18" s="383" t="e">
        <f>SUM((H18+L18+N18)/(H19+L19+N19))</f>
        <v>#DIV/0!</v>
      </c>
      <c r="T18" s="384"/>
    </row>
    <row r="19" spans="1:20" ht="15" thickBot="1" x14ac:dyDescent="0.35">
      <c r="A19" s="414" t="s">
        <v>228</v>
      </c>
      <c r="B19" s="415"/>
      <c r="C19" s="415"/>
      <c r="D19" s="415"/>
      <c r="E19" s="415"/>
      <c r="F19" s="416">
        <f>SUM(F4:F18)-F14-F15-F16</f>
        <v>43850000</v>
      </c>
      <c r="G19" s="416"/>
      <c r="H19" s="416">
        <f>SUM(H4:H18)-H14-H16</f>
        <v>0</v>
      </c>
      <c r="I19" s="416"/>
      <c r="J19" s="416">
        <f>SUM(J4:J18)-J14-J16</f>
        <v>0</v>
      </c>
      <c r="K19" s="416"/>
      <c r="L19" s="416">
        <f>SUM(L4:L18)</f>
        <v>0</v>
      </c>
      <c r="M19" s="416"/>
      <c r="N19" s="249">
        <f>SUM(N4:N18)-N14</f>
        <v>0</v>
      </c>
      <c r="O19" s="417">
        <f>SUM(O4:O18)-O14-O16</f>
        <v>0</v>
      </c>
      <c r="P19" s="418"/>
      <c r="Q19" s="399">
        <f>SUM((H19+L19+N19)/F19)</f>
        <v>0</v>
      </c>
      <c r="R19" s="400"/>
      <c r="S19" s="412" t="e">
        <f>SUM(S4:S18)</f>
        <v>#DIV/0!</v>
      </c>
      <c r="T19" s="413"/>
    </row>
    <row r="20" spans="1:20" ht="8.4" customHeight="1" thickBot="1" x14ac:dyDescent="0.35">
      <c r="A20" s="250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45"/>
    </row>
    <row r="21" spans="1:20" ht="97.2" thickBot="1" x14ac:dyDescent="0.35">
      <c r="A21" s="352" t="s">
        <v>229</v>
      </c>
      <c r="B21" s="353"/>
      <c r="C21" s="353"/>
      <c r="D21" s="353"/>
      <c r="E21" s="353"/>
      <c r="F21" s="354" t="s">
        <v>208</v>
      </c>
      <c r="G21" s="354"/>
      <c r="H21" s="354" t="s">
        <v>209</v>
      </c>
      <c r="I21" s="354"/>
      <c r="J21" s="354" t="s">
        <v>210</v>
      </c>
      <c r="K21" s="354"/>
      <c r="L21" s="354" t="s">
        <v>211</v>
      </c>
      <c r="M21" s="354"/>
      <c r="N21" s="354" t="s">
        <v>230</v>
      </c>
      <c r="O21" s="354"/>
      <c r="P21" s="251" t="s">
        <v>231</v>
      </c>
      <c r="Q21" s="356" t="s">
        <v>213</v>
      </c>
      <c r="R21" s="357"/>
      <c r="S21" s="252" t="s">
        <v>214</v>
      </c>
      <c r="T21" s="253" t="s">
        <v>215</v>
      </c>
    </row>
    <row r="22" spans="1:20" x14ac:dyDescent="0.3">
      <c r="A22" s="361" t="s">
        <v>232</v>
      </c>
      <c r="B22" s="362"/>
      <c r="C22" s="362"/>
      <c r="D22" s="362"/>
      <c r="E22" s="363"/>
      <c r="F22" s="421">
        <f>+'Költségvetés 2022.'!C24+'Költségvetés 2022.'!C37++'Költségvetés 2022.'!C38+'Költségvetés 2022.'!C39+'Költségvetés 2022.'!C44</f>
        <v>1184000</v>
      </c>
      <c r="G22" s="422"/>
      <c r="H22" s="421">
        <f>+'Költségvetés 2022.'!D24+'Költségvetés 2022.'!D37++'Költségvetés 2022.'!D38+'Költségvetés 2022.'!D39+'Költségvetés 2022.'!D44</f>
        <v>0</v>
      </c>
      <c r="I22" s="422"/>
      <c r="J22" s="421">
        <f t="shared" ref="J22:J34" si="2">H22</f>
        <v>0</v>
      </c>
      <c r="K22" s="422"/>
      <c r="L22" s="421">
        <f>+'Költségvetés 2022.'!E24+'Költségvetés 2022.'!E37++'Költségvetés 2022.'!E38+'Költségvetés 2022.'!E39+'Költségvetés 2022.'!E44</f>
        <v>0</v>
      </c>
      <c r="M22" s="422"/>
      <c r="N22" s="421">
        <f>+'Költségvetés 2022.'!F24+'Költségvetés 2022.'!F37++'Költségvetés 2022.'!F38+'Költségvetés 2022.'!F39+'Költségvetés 2022.'!F44</f>
        <v>0</v>
      </c>
      <c r="O22" s="422"/>
      <c r="P22" s="274">
        <f>+'Költségvetés 2022.'!G24+'Költségvetés 2022.'!G37++'Költségvetés 2022.'!G38+'Költségvetés 2022.'!G39+'Költségvetés 2022.'!G44</f>
        <v>0</v>
      </c>
      <c r="Q22" s="423">
        <f t="shared" ref="Q22:Q34" si="3">+H22+L22+N22+P22</f>
        <v>0</v>
      </c>
      <c r="R22" s="424"/>
      <c r="S22" s="254">
        <f>SUM((H22+L22+N22+P22)/F22)</f>
        <v>0</v>
      </c>
      <c r="T22" s="255" t="e">
        <f>SUM((H22+L22+N22+P22)/(H35+L35+N35+P35))</f>
        <v>#DIV/0!</v>
      </c>
    </row>
    <row r="23" spans="1:20" x14ac:dyDescent="0.3">
      <c r="A23" s="372" t="s">
        <v>233</v>
      </c>
      <c r="B23" s="373"/>
      <c r="C23" s="373"/>
      <c r="D23" s="373"/>
      <c r="E23" s="374"/>
      <c r="F23" s="381">
        <f>+'Költségvetés 2022.'!C25+'Költségvetés 2022.'!C26+'Költségvetés 2022.'!C27+'Költségvetés 2022.'!C28+'Költségvetés 2022.'!C29+'Költségvetés 2022.'!C30+'Költségvetés 2022.'!C31</f>
        <v>3124000</v>
      </c>
      <c r="G23" s="382"/>
      <c r="H23" s="381">
        <f>+'Költségvetés 2022.'!D25+'Költségvetés 2022.'!D26+'Költségvetés 2022.'!D27+'Költségvetés 2022.'!D28+'Költségvetés 2022.'!D29+'Költségvetés 2022.'!D30+'Költségvetés 2022.'!D31</f>
        <v>0</v>
      </c>
      <c r="I23" s="382"/>
      <c r="J23" s="421">
        <f t="shared" si="2"/>
        <v>0</v>
      </c>
      <c r="K23" s="422"/>
      <c r="L23" s="381">
        <f>+'Költségvetés 2022.'!E25+'Költségvetés 2022.'!E26+'Költségvetés 2022.'!E27+'Költségvetés 2022.'!E28+'Költségvetés 2022.'!E29+'Költségvetés 2022.'!E30+'Költségvetés 2022.'!E31</f>
        <v>0</v>
      </c>
      <c r="M23" s="382"/>
      <c r="N23" s="381">
        <f>+'Költségvetés 2022.'!F25+'Költségvetés 2022.'!F26+'Költségvetés 2022.'!F27+'Költségvetés 2022.'!F28+'Költségvetés 2022.'!F29+'Költségvetés 2022.'!F30+'Költségvetés 2022.'!F31</f>
        <v>0</v>
      </c>
      <c r="O23" s="382"/>
      <c r="P23" s="275">
        <f>+'Költségvetés 2022.'!G25+'Költségvetés 2022.'!G26+'Költségvetés 2022.'!G27+'Költségvetés 2022.'!G28+'Költségvetés 2022.'!G29+'Költségvetés 2022.'!G30+'Költségvetés 2022.'!G31</f>
        <v>0</v>
      </c>
      <c r="Q23" s="419">
        <f t="shared" si="3"/>
        <v>0</v>
      </c>
      <c r="R23" s="420"/>
      <c r="S23" s="256">
        <f>SUM((H23+L23+N23+P23)/F23)</f>
        <v>0</v>
      </c>
      <c r="T23" s="257" t="e">
        <f>SUM((H23+L23+N23+P23)/(H35+L35+N35+P35))</f>
        <v>#DIV/0!</v>
      </c>
    </row>
    <row r="24" spans="1:20" x14ac:dyDescent="0.3">
      <c r="A24" s="372" t="s">
        <v>234</v>
      </c>
      <c r="B24" s="373"/>
      <c r="C24" s="373"/>
      <c r="D24" s="373"/>
      <c r="E24" s="374"/>
      <c r="F24" s="381">
        <f>+'Költségvetés 2022.'!C51+'Költségvetés 2022.'!C52+'Költségvetés 2022.'!C53</f>
        <v>119000</v>
      </c>
      <c r="G24" s="382"/>
      <c r="H24" s="381">
        <f>+'Költségvetés 2022.'!D51+'Költségvetés 2022.'!D52+'Költségvetés 2022.'!D53</f>
        <v>0</v>
      </c>
      <c r="I24" s="382"/>
      <c r="J24" s="421">
        <f t="shared" si="2"/>
        <v>0</v>
      </c>
      <c r="K24" s="422"/>
      <c r="L24" s="381">
        <f>+'Költségvetés 2022.'!E51+'Költségvetés 2022.'!E52+'Költségvetés 2022.'!E53</f>
        <v>0</v>
      </c>
      <c r="M24" s="382"/>
      <c r="N24" s="381">
        <f>+'Költségvetés 2022.'!F51+'Költségvetés 2022.'!F52+'Költségvetés 2022.'!F53</f>
        <v>0</v>
      </c>
      <c r="O24" s="382"/>
      <c r="P24" s="275">
        <f>+'Költségvetés 2022.'!G51+'Költségvetés 2022.'!G52+'Költségvetés 2022.'!G53</f>
        <v>0</v>
      </c>
      <c r="Q24" s="419">
        <f t="shared" si="3"/>
        <v>0</v>
      </c>
      <c r="R24" s="420"/>
      <c r="S24" s="256">
        <f>SUM((H24+L24+N24+P24)/F24)</f>
        <v>0</v>
      </c>
      <c r="T24" s="257" t="e">
        <f>SUM((H24+L24+N24+P24)/(H35+L35+N35+P35))</f>
        <v>#DIV/0!</v>
      </c>
    </row>
    <row r="25" spans="1:20" x14ac:dyDescent="0.3">
      <c r="A25" s="372" t="s">
        <v>235</v>
      </c>
      <c r="B25" s="373"/>
      <c r="C25" s="373"/>
      <c r="D25" s="373"/>
      <c r="E25" s="374"/>
      <c r="F25" s="381">
        <f>+'Költségvetés 2022.'!C42+'Költségvetés 2022.'!C43</f>
        <v>4690000</v>
      </c>
      <c r="G25" s="382"/>
      <c r="H25" s="381">
        <f>+'Költségvetés 2022.'!D42+'Költségvetés 2022.'!D43</f>
        <v>0</v>
      </c>
      <c r="I25" s="382"/>
      <c r="J25" s="421">
        <f t="shared" si="2"/>
        <v>0</v>
      </c>
      <c r="K25" s="422"/>
      <c r="L25" s="381">
        <f>+'Költségvetés 2022.'!E42+'Költségvetés 2022.'!E43</f>
        <v>0</v>
      </c>
      <c r="M25" s="382"/>
      <c r="N25" s="381">
        <f>+'Költségvetés 2022.'!F42+'Költségvetés 2022.'!F43</f>
        <v>0</v>
      </c>
      <c r="O25" s="382"/>
      <c r="P25" s="275">
        <f>+'Költségvetés 2022.'!G42+'Költségvetés 2022.'!G43</f>
        <v>0</v>
      </c>
      <c r="Q25" s="419">
        <f t="shared" si="3"/>
        <v>0</v>
      </c>
      <c r="R25" s="420"/>
      <c r="S25" s="256">
        <f>SUM((H25+L25+N25+P25)/F25)</f>
        <v>0</v>
      </c>
      <c r="T25" s="257" t="e">
        <f>SUM((H25+L25+N25+P25)/(H35+L35+N35+P35))</f>
        <v>#DIV/0!</v>
      </c>
    </row>
    <row r="26" spans="1:20" x14ac:dyDescent="0.3">
      <c r="A26" s="372" t="s">
        <v>236</v>
      </c>
      <c r="B26" s="373"/>
      <c r="C26" s="373"/>
      <c r="D26" s="373"/>
      <c r="E26" s="374"/>
      <c r="F26" s="381">
        <f>+'Költségvetés 2022.'!C32+'Költségvetés 2022.'!C33+'Költségvetés 2022.'!C34</f>
        <v>92000</v>
      </c>
      <c r="G26" s="382"/>
      <c r="H26" s="381">
        <f>+'Költségvetés 2022.'!D32+'Költségvetés 2022.'!D33</f>
        <v>0</v>
      </c>
      <c r="I26" s="382"/>
      <c r="J26" s="421">
        <f t="shared" si="2"/>
        <v>0</v>
      </c>
      <c r="K26" s="422"/>
      <c r="L26" s="381">
        <f>+'Költségvetés 2022.'!E32+'Költségvetés 2022.'!E33</f>
        <v>0</v>
      </c>
      <c r="M26" s="382"/>
      <c r="N26" s="381">
        <f>+'Költségvetés 2022.'!F32+'Költségvetés 2022.'!F33</f>
        <v>0</v>
      </c>
      <c r="O26" s="382"/>
      <c r="P26" s="275">
        <f>+'Költségvetés 2022.'!G32+'Költségvetés 2022.'!G33</f>
        <v>0</v>
      </c>
      <c r="Q26" s="419">
        <f t="shared" si="3"/>
        <v>0</v>
      </c>
      <c r="R26" s="420"/>
      <c r="S26" s="256">
        <f t="shared" ref="S26:S34" si="4">SUM((H26+L26+N26+P26)/F26)</f>
        <v>0</v>
      </c>
      <c r="T26" s="257" t="e">
        <f>SUM((H26+L26+N26+P26)/(H35+L35+N35+P35))</f>
        <v>#DIV/0!</v>
      </c>
    </row>
    <row r="27" spans="1:20" x14ac:dyDescent="0.3">
      <c r="A27" s="372" t="s">
        <v>237</v>
      </c>
      <c r="B27" s="373"/>
      <c r="C27" s="373"/>
      <c r="D27" s="373"/>
      <c r="E27" s="374"/>
      <c r="F27" s="381">
        <f>+'Költségvetés 2022.'!C55</f>
        <v>20000</v>
      </c>
      <c r="G27" s="382"/>
      <c r="H27" s="381">
        <f>+'Költségvetés 2022.'!D55</f>
        <v>0</v>
      </c>
      <c r="I27" s="382"/>
      <c r="J27" s="421">
        <f t="shared" si="2"/>
        <v>0</v>
      </c>
      <c r="K27" s="422"/>
      <c r="L27" s="381">
        <f>+'Költségvetés 2022.'!E55</f>
        <v>0</v>
      </c>
      <c r="M27" s="382"/>
      <c r="N27" s="381">
        <f>+'Költségvetés 2022.'!F55</f>
        <v>0</v>
      </c>
      <c r="O27" s="382"/>
      <c r="P27" s="275">
        <f>+'Költségvetés 2022.'!G55</f>
        <v>0</v>
      </c>
      <c r="Q27" s="419">
        <f t="shared" si="3"/>
        <v>0</v>
      </c>
      <c r="R27" s="420"/>
      <c r="S27" s="256">
        <v>0</v>
      </c>
      <c r="T27" s="257" t="e">
        <f>SUM((H27+L27+N27+P27)/(H35+L35+N35+P35))</f>
        <v>#DIV/0!</v>
      </c>
    </row>
    <row r="28" spans="1:20" x14ac:dyDescent="0.3">
      <c r="A28" s="372" t="s">
        <v>238</v>
      </c>
      <c r="B28" s="373"/>
      <c r="C28" s="373"/>
      <c r="D28" s="373"/>
      <c r="E28" s="374"/>
      <c r="F28" s="381">
        <f>+'Költségvetés 2022.'!C56+'Költségvetés 2022.'!C57+'Költségvetés 2022.'!C58+'Költségvetés 2022.'!C59</f>
        <v>3556000</v>
      </c>
      <c r="G28" s="382"/>
      <c r="H28" s="381">
        <f>+'Költségvetés 2022.'!D56+'Költségvetés 2022.'!D57+'Költségvetés 2022.'!D58+'Költségvetés 2022.'!D59</f>
        <v>0</v>
      </c>
      <c r="I28" s="382"/>
      <c r="J28" s="421">
        <f t="shared" si="2"/>
        <v>0</v>
      </c>
      <c r="K28" s="422"/>
      <c r="L28" s="381">
        <f>+'Költségvetés 2022.'!E56+'Költségvetés 2022.'!E57+'Költségvetés 2022.'!E58+'Költségvetés 2022.'!E59</f>
        <v>0</v>
      </c>
      <c r="M28" s="382"/>
      <c r="N28" s="381">
        <f>+'Költségvetés 2022.'!F56+'Költségvetés 2022.'!F57+'Költségvetés 2022.'!F58+'Költségvetés 2022.'!F59</f>
        <v>0</v>
      </c>
      <c r="O28" s="382"/>
      <c r="P28" s="275">
        <f>+'Költségvetés 2022.'!G56+'Költségvetés 2022.'!G57+'Költségvetés 2022.'!G58+'Költségvetés 2022.'!G59</f>
        <v>0</v>
      </c>
      <c r="Q28" s="419">
        <f t="shared" si="3"/>
        <v>0</v>
      </c>
      <c r="R28" s="420"/>
      <c r="S28" s="256">
        <f t="shared" si="4"/>
        <v>0</v>
      </c>
      <c r="T28" s="257" t="e">
        <f>SUM((H28+L28+N28+P28)/(H35+L35+N35+P35))</f>
        <v>#DIV/0!</v>
      </c>
    </row>
    <row r="29" spans="1:20" x14ac:dyDescent="0.3">
      <c r="A29" s="372" t="s">
        <v>239</v>
      </c>
      <c r="B29" s="373"/>
      <c r="C29" s="373"/>
      <c r="D29" s="373"/>
      <c r="E29" s="374"/>
      <c r="F29" s="381">
        <f>+'Költségvetés 2022.'!C60+'Költségvetés 2022.'!C61+'Költségvetés 2022.'!C62</f>
        <v>1481000</v>
      </c>
      <c r="G29" s="382"/>
      <c r="H29" s="381">
        <f>+'Költségvetés 2022.'!D60</f>
        <v>0</v>
      </c>
      <c r="I29" s="382"/>
      <c r="J29" s="421">
        <f t="shared" si="2"/>
        <v>0</v>
      </c>
      <c r="K29" s="422"/>
      <c r="L29" s="381">
        <f>+'Költségvetés 2022.'!E60</f>
        <v>0</v>
      </c>
      <c r="M29" s="382"/>
      <c r="N29" s="381">
        <f>+'Költségvetés 2022.'!F60</f>
        <v>0</v>
      </c>
      <c r="O29" s="382"/>
      <c r="P29" s="275">
        <f>+'Költségvetés 2022.'!G60</f>
        <v>0</v>
      </c>
      <c r="Q29" s="419">
        <f t="shared" si="3"/>
        <v>0</v>
      </c>
      <c r="R29" s="420"/>
      <c r="S29" s="256">
        <f t="shared" si="4"/>
        <v>0</v>
      </c>
      <c r="T29" s="257" t="e">
        <f>SUM((H29+L29+N29+P29)/(H35+L35+N35+P35))</f>
        <v>#DIV/0!</v>
      </c>
    </row>
    <row r="30" spans="1:20" x14ac:dyDescent="0.3">
      <c r="A30" s="372" t="s">
        <v>240</v>
      </c>
      <c r="B30" s="373"/>
      <c r="C30" s="373"/>
      <c r="D30" s="373"/>
      <c r="E30" s="374"/>
      <c r="F30" s="381">
        <f>+'Költségvetés 2022.'!C71</f>
        <v>258000</v>
      </c>
      <c r="G30" s="382"/>
      <c r="H30" s="381">
        <f>+'Költségvetés 2022.'!D71</f>
        <v>0</v>
      </c>
      <c r="I30" s="382"/>
      <c r="J30" s="421">
        <f t="shared" si="2"/>
        <v>0</v>
      </c>
      <c r="K30" s="422"/>
      <c r="L30" s="381">
        <f>+'Költségvetés 2022.'!E71</f>
        <v>0</v>
      </c>
      <c r="M30" s="382"/>
      <c r="N30" s="381">
        <f>+'Költségvetés 2022.'!F71</f>
        <v>0</v>
      </c>
      <c r="O30" s="382"/>
      <c r="P30" s="275">
        <f>+'Költségvetés 2022.'!G71</f>
        <v>0</v>
      </c>
      <c r="Q30" s="419">
        <f t="shared" si="3"/>
        <v>0</v>
      </c>
      <c r="R30" s="420"/>
      <c r="S30" s="256">
        <f t="shared" si="4"/>
        <v>0</v>
      </c>
      <c r="T30" s="257" t="e">
        <f>SUM((H30+L30+N30+P30)/(H35+L35+N35+P35))</f>
        <v>#DIV/0!</v>
      </c>
    </row>
    <row r="31" spans="1:20" x14ac:dyDescent="0.3">
      <c r="A31" s="372" t="s">
        <v>241</v>
      </c>
      <c r="B31" s="373"/>
      <c r="C31" s="373"/>
      <c r="D31" s="373"/>
      <c r="E31" s="374"/>
      <c r="F31" s="381">
        <f>+'Költségvetés 2022.'!C78+'Költségvetés 2022.'!C82+'Költségvetés 2022.'!C85</f>
        <v>10198000</v>
      </c>
      <c r="G31" s="382"/>
      <c r="H31" s="381">
        <f>+'Költségvetés 2022.'!D78+'Költségvetés 2022.'!D82+'Költségvetés 2022.'!D85</f>
        <v>0</v>
      </c>
      <c r="I31" s="382"/>
      <c r="J31" s="421">
        <f t="shared" si="2"/>
        <v>0</v>
      </c>
      <c r="K31" s="422"/>
      <c r="L31" s="381">
        <f>+'Költségvetés 2022.'!E78+'Költségvetés 2022.'!E82+'Költségvetés 2022.'!E85</f>
        <v>0</v>
      </c>
      <c r="M31" s="382"/>
      <c r="N31" s="381">
        <f>+'Költségvetés 2022.'!F78+'Költségvetés 2022.'!F82+'Költségvetés 2022.'!F85</f>
        <v>0</v>
      </c>
      <c r="O31" s="382"/>
      <c r="P31" s="275">
        <f>+'Költségvetés 2022.'!G78+'Költségvetés 2022.'!G82+'Költségvetés 2022.'!G85</f>
        <v>0</v>
      </c>
      <c r="Q31" s="419">
        <f t="shared" si="3"/>
        <v>0</v>
      </c>
      <c r="R31" s="420"/>
      <c r="S31" s="256">
        <f t="shared" si="4"/>
        <v>0</v>
      </c>
      <c r="T31" s="257" t="e">
        <f>SUM((H31+L31+N31+P31)/(H35+L35+N35+P35))</f>
        <v>#DIV/0!</v>
      </c>
    </row>
    <row r="32" spans="1:20" x14ac:dyDescent="0.3">
      <c r="A32" s="372" t="s">
        <v>242</v>
      </c>
      <c r="B32" s="373"/>
      <c r="C32" s="373"/>
      <c r="D32" s="373"/>
      <c r="E32" s="374"/>
      <c r="F32" s="381">
        <f>+'Költségvetés 2022.'!C89</f>
        <v>17750000</v>
      </c>
      <c r="G32" s="382"/>
      <c r="H32" s="381">
        <f>+'Költségvetés 2022.'!D89</f>
        <v>0</v>
      </c>
      <c r="I32" s="382"/>
      <c r="J32" s="421">
        <f t="shared" si="2"/>
        <v>0</v>
      </c>
      <c r="K32" s="422"/>
      <c r="L32" s="381">
        <f>+'Költségvetés 2022.'!E89</f>
        <v>0</v>
      </c>
      <c r="M32" s="382"/>
      <c r="N32" s="381">
        <f>+'Költségvetés 2022.'!F89</f>
        <v>0</v>
      </c>
      <c r="O32" s="382"/>
      <c r="P32" s="275">
        <f>+'Költségvetés 2022.'!G89</f>
        <v>0</v>
      </c>
      <c r="Q32" s="419">
        <f t="shared" si="3"/>
        <v>0</v>
      </c>
      <c r="R32" s="420"/>
      <c r="S32" s="256">
        <f t="shared" si="4"/>
        <v>0</v>
      </c>
      <c r="T32" s="257" t="e">
        <f>SUM((H32+L32+N32+P32)/(H35+L35+N35+P35))</f>
        <v>#DIV/0!</v>
      </c>
    </row>
    <row r="33" spans="1:20" x14ac:dyDescent="0.3">
      <c r="A33" s="444" t="s">
        <v>55</v>
      </c>
      <c r="B33" s="445"/>
      <c r="C33" s="445"/>
      <c r="D33" s="445"/>
      <c r="E33" s="446"/>
      <c r="F33" s="425">
        <f>+'Költségvetés 2022.'!C93+'Költségvetés 2022.'!C94+'Költségvetés 2022.'!C95+'Költségvetés 2022.'!C96</f>
        <v>0</v>
      </c>
      <c r="G33" s="426"/>
      <c r="H33" s="425">
        <f>+'Költségvetés 2022.'!D93+'Költségvetés 2022.'!D94+'Költségvetés 2022.'!D95+'Költségvetés 2022.'!D96</f>
        <v>0</v>
      </c>
      <c r="I33" s="426"/>
      <c r="J33" s="421">
        <f t="shared" si="2"/>
        <v>0</v>
      </c>
      <c r="K33" s="422"/>
      <c r="L33" s="425">
        <f>+'Költségvetés 2022.'!E93+'Költségvetés 2022.'!E94+'Költségvetés 2022.'!E95+'Költségvetés 2022.'!E96</f>
        <v>0</v>
      </c>
      <c r="M33" s="426"/>
      <c r="N33" s="425">
        <f>+'Költségvetés 2022.'!F93+'Költségvetés 2022.'!F94+'Költségvetés 2022.'!F95+'Költségvetés 2022.'!F96</f>
        <v>0</v>
      </c>
      <c r="O33" s="426"/>
      <c r="P33" s="276">
        <f>+'Költségvetés 2022.'!G93+'Költségvetés 2022.'!G94+'Költségvetés 2022.'!G95+'Költségvetés 2022.'!G96</f>
        <v>0</v>
      </c>
      <c r="Q33" s="419">
        <f t="shared" si="3"/>
        <v>0</v>
      </c>
      <c r="R33" s="420"/>
      <c r="S33" s="256" t="e">
        <f t="shared" si="4"/>
        <v>#DIV/0!</v>
      </c>
      <c r="T33" s="257" t="e">
        <f>SUM((H33+L33+N33+P33)/(H35+L35+N35+P35))</f>
        <v>#DIV/0!</v>
      </c>
    </row>
    <row r="34" spans="1:20" ht="15" thickBot="1" x14ac:dyDescent="0.35">
      <c r="A34" s="401" t="s">
        <v>243</v>
      </c>
      <c r="B34" s="402"/>
      <c r="C34" s="402"/>
      <c r="D34" s="402"/>
      <c r="E34" s="403"/>
      <c r="F34" s="406">
        <f>+'Költségvetés 2022.'!C36+'Költségvetés 2022.'!C40+'Költségvetés 2022.'!C41+'Költségvetés 2022.'!C45+'Költségvetés 2022.'!C46+'Költségvetés 2022.'!C47+'Költségvetés 2022.'!C48+'Költségvetés 2022.'!C49+'Költségvetés 2022.'!C50+'Költségvetés 2022.'!C54+'Költségvetés 2022.'!C63+'Költségvetés 2022.'!C64+'Költségvetés 2022.'!C91+'Költségvetés 2022.'!C92+'Költségvetés 2022.'!C97+'Költségvetés 2022.'!C98+'Költségvetés 2022.'!C99+'Költségvetés 2022.'!C100+'Költségvetés 2022.'!C101+'Költségvetés 2022.'!C102+'Költségvetés 2022.'!C105</f>
        <v>1378000</v>
      </c>
      <c r="G34" s="407"/>
      <c r="H34" s="406">
        <f>+'Költségvetés 2022.'!D36+'Költségvetés 2022.'!D40+'Költségvetés 2022.'!D41+'Költségvetés 2022.'!D45+'Költségvetés 2022.'!D47+'Költségvetés 2022.'!D48+'Költségvetés 2022.'!D49+'Költségvetés 2022.'!D50+'Költségvetés 2022.'!D54+'Költségvetés 2022.'!D63+'Költségvetés 2022.'!D64+'Költségvetés 2022.'!D91+'Költségvetés 2022.'!D92+'Költségvetés 2022.'!D97+'Költségvetés 2022.'!D98+'Költségvetés 2022.'!D99+'Költségvetés 2022.'!D100+'Költségvetés 2022.'!D101+'Költségvetés 2022.'!D102</f>
        <v>0</v>
      </c>
      <c r="I34" s="407"/>
      <c r="J34" s="421">
        <f t="shared" si="2"/>
        <v>0</v>
      </c>
      <c r="K34" s="422"/>
      <c r="L34" s="406">
        <f>+'Költségvetés 2022.'!E36+'Költségvetés 2022.'!E40+'Költségvetés 2022.'!E41+'Költségvetés 2022.'!E45+'Költségvetés 2022.'!E47+'Költségvetés 2022.'!E48+'Költségvetés 2022.'!E49+'Költségvetés 2022.'!E50+'Költségvetés 2022.'!E54+'Költségvetés 2022.'!E63+'Költségvetés 2022.'!E64+'Költségvetés 2022.'!E91+'Költségvetés 2022.'!E92+'Költségvetés 2022.'!E97+'Költségvetés 2022.'!E98+'Költségvetés 2022.'!E99+'Költségvetés 2022.'!E100+'Költségvetés 2022.'!E101+'Költségvetés 2022.'!E102</f>
        <v>0</v>
      </c>
      <c r="M34" s="407"/>
      <c r="N34" s="406">
        <f>+'Költségvetés 2022.'!F36+'Költségvetés 2022.'!F40+'Költségvetés 2022.'!F41+'Költségvetés 2022.'!F45+'Költségvetés 2022.'!F47+'Költségvetés 2022.'!F48+'Költségvetés 2022.'!F49+'Költségvetés 2022.'!F50+'Költségvetés 2022.'!F54+'Költségvetés 2022.'!F63+'Költségvetés 2022.'!F64+'Költségvetés 2022.'!F91+'Költségvetés 2022.'!F92+'Költségvetés 2022.'!F97+'Költségvetés 2022.'!F98+'Költségvetés 2022.'!F99+'Költségvetés 2022.'!F100+'Költségvetés 2022.'!F101+'Költségvetés 2022.'!F102+'Költségvetés 2022.'!F46</f>
        <v>0</v>
      </c>
      <c r="O34" s="407"/>
      <c r="P34" s="277">
        <f>+'Költségvetés 2022.'!G36+'Költségvetés 2022.'!G40+'Költségvetés 2022.'!G41+'Költségvetés 2022.'!G45+'Költségvetés 2022.'!G47+'Költségvetés 2022.'!G48+'Költségvetés 2022.'!G49+'Költségvetés 2022.'!G50+'Költségvetés 2022.'!G54+'Költségvetés 2022.'!G63+'Költségvetés 2022.'!G64+'Költségvetés 2022.'!G91+'Költségvetés 2022.'!G92+'Költségvetés 2022.'!G97+'Költségvetés 2022.'!G98+'Költségvetés 2022.'!G99+'Költségvetés 2022.'!G100+'Költségvetés 2022.'!G101+'Költségvetés 2022.'!G102</f>
        <v>0</v>
      </c>
      <c r="Q34" s="437">
        <f t="shared" si="3"/>
        <v>0</v>
      </c>
      <c r="R34" s="438"/>
      <c r="S34" s="258">
        <f t="shared" si="4"/>
        <v>0</v>
      </c>
      <c r="T34" s="259" t="e">
        <f>SUM((H34+L34+N34+P34)/(H35+L35+N35+P35))</f>
        <v>#DIV/0!</v>
      </c>
    </row>
    <row r="35" spans="1:20" ht="15" thickBot="1" x14ac:dyDescent="0.35">
      <c r="A35" s="439" t="s">
        <v>244</v>
      </c>
      <c r="B35" s="440"/>
      <c r="C35" s="440"/>
      <c r="D35" s="440"/>
      <c r="E35" s="441"/>
      <c r="F35" s="442">
        <f>SUM(F22:G34)</f>
        <v>43850000</v>
      </c>
      <c r="G35" s="443"/>
      <c r="H35" s="442">
        <f>SUM(H22:I34)</f>
        <v>0</v>
      </c>
      <c r="I35" s="443"/>
      <c r="J35" s="442">
        <f>SUM(J22:J34)</f>
        <v>0</v>
      </c>
      <c r="K35" s="443"/>
      <c r="L35" s="442">
        <f>SUM(L22:L34)</f>
        <v>0</v>
      </c>
      <c r="M35" s="443"/>
      <c r="N35" s="442">
        <f>SUM(N22:N34)</f>
        <v>0</v>
      </c>
      <c r="O35" s="443"/>
      <c r="P35" s="260">
        <f>SUM(P22:P34)</f>
        <v>0</v>
      </c>
      <c r="Q35" s="428">
        <f>SUM(Q22:Q34)</f>
        <v>0</v>
      </c>
      <c r="R35" s="429"/>
      <c r="S35" s="261"/>
      <c r="T35" s="261"/>
    </row>
    <row r="36" spans="1:20" ht="15" thickBot="1" x14ac:dyDescent="0.35">
      <c r="A36" s="262"/>
      <c r="B36" s="262"/>
      <c r="C36" s="262"/>
      <c r="D36" s="262"/>
      <c r="E36" s="262"/>
      <c r="F36" s="263"/>
      <c r="G36" s="263"/>
      <c r="H36" s="263"/>
      <c r="I36" s="263"/>
      <c r="J36" s="263"/>
      <c r="K36" s="263"/>
      <c r="L36" s="263"/>
      <c r="M36" s="264"/>
      <c r="N36" s="265"/>
      <c r="O36" s="266"/>
      <c r="P36" s="267" t="s">
        <v>245</v>
      </c>
      <c r="Q36" s="430">
        <f>SUM(O19-Q35)</f>
        <v>0</v>
      </c>
      <c r="R36" s="431"/>
      <c r="S36" s="261"/>
      <c r="T36" s="261"/>
    </row>
  </sheetData>
  <mergeCells count="243">
    <mergeCell ref="A1:T1"/>
    <mergeCell ref="Q35:R35"/>
    <mergeCell ref="Q36:R36"/>
    <mergeCell ref="A17:E17"/>
    <mergeCell ref="F17:G17"/>
    <mergeCell ref="H17:I17"/>
    <mergeCell ref="J17:K17"/>
    <mergeCell ref="L17:M17"/>
    <mergeCell ref="O17:P17"/>
    <mergeCell ref="Q17:R17"/>
    <mergeCell ref="Q34:R34"/>
    <mergeCell ref="A35:E35"/>
    <mergeCell ref="A34:E34"/>
    <mergeCell ref="F34:G34"/>
    <mergeCell ref="H34:I34"/>
    <mergeCell ref="J34:K34"/>
    <mergeCell ref="L34:M34"/>
    <mergeCell ref="N34:O34"/>
    <mergeCell ref="F35:G35"/>
    <mergeCell ref="H35:I35"/>
    <mergeCell ref="J35:K35"/>
    <mergeCell ref="L35:M35"/>
    <mergeCell ref="N35:O35"/>
    <mergeCell ref="A33:E33"/>
    <mergeCell ref="F33:G33"/>
    <mergeCell ref="H33:I33"/>
    <mergeCell ref="J33:K33"/>
    <mergeCell ref="L33:M33"/>
    <mergeCell ref="N33:O33"/>
    <mergeCell ref="Q33:R33"/>
    <mergeCell ref="A32:E32"/>
    <mergeCell ref="F32:G32"/>
    <mergeCell ref="N31:O31"/>
    <mergeCell ref="Q31:R31"/>
    <mergeCell ref="Q30:R30"/>
    <mergeCell ref="A31:E31"/>
    <mergeCell ref="F31:G31"/>
    <mergeCell ref="H31:I31"/>
    <mergeCell ref="J31:K31"/>
    <mergeCell ref="L31:M31"/>
    <mergeCell ref="Q32:R32"/>
    <mergeCell ref="A29:E29"/>
    <mergeCell ref="F29:G29"/>
    <mergeCell ref="H29:I29"/>
    <mergeCell ref="J29:K29"/>
    <mergeCell ref="L29:M29"/>
    <mergeCell ref="N29:O29"/>
    <mergeCell ref="Q29:R29"/>
    <mergeCell ref="A30:E30"/>
    <mergeCell ref="F30:G30"/>
    <mergeCell ref="H30:I30"/>
    <mergeCell ref="J30:K30"/>
    <mergeCell ref="L30:M30"/>
    <mergeCell ref="N30:O30"/>
    <mergeCell ref="H32:I32"/>
    <mergeCell ref="J32:K32"/>
    <mergeCell ref="L32:M32"/>
    <mergeCell ref="N32:O32"/>
    <mergeCell ref="A28:E28"/>
    <mergeCell ref="F28:G28"/>
    <mergeCell ref="N27:O27"/>
    <mergeCell ref="Q27:R27"/>
    <mergeCell ref="A26:E26"/>
    <mergeCell ref="F26:G26"/>
    <mergeCell ref="H26:I26"/>
    <mergeCell ref="J26:K26"/>
    <mergeCell ref="L26:M26"/>
    <mergeCell ref="N26:O26"/>
    <mergeCell ref="H28:I28"/>
    <mergeCell ref="J28:K28"/>
    <mergeCell ref="L28:M28"/>
    <mergeCell ref="N28:O28"/>
    <mergeCell ref="Q26:R26"/>
    <mergeCell ref="A27:E27"/>
    <mergeCell ref="F27:G27"/>
    <mergeCell ref="H27:I27"/>
    <mergeCell ref="J27:K27"/>
    <mergeCell ref="L27:M27"/>
    <mergeCell ref="Q28:R28"/>
    <mergeCell ref="A25:E25"/>
    <mergeCell ref="F25:G25"/>
    <mergeCell ref="H25:I25"/>
    <mergeCell ref="J25:K25"/>
    <mergeCell ref="L25:M25"/>
    <mergeCell ref="N25:O25"/>
    <mergeCell ref="Q25:R25"/>
    <mergeCell ref="A24:E24"/>
    <mergeCell ref="F24:G24"/>
    <mergeCell ref="N23:O23"/>
    <mergeCell ref="Q23:R23"/>
    <mergeCell ref="A22:E22"/>
    <mergeCell ref="F22:G22"/>
    <mergeCell ref="H22:I22"/>
    <mergeCell ref="J22:K22"/>
    <mergeCell ref="L22:M22"/>
    <mergeCell ref="N22:O22"/>
    <mergeCell ref="H24:I24"/>
    <mergeCell ref="J24:K24"/>
    <mergeCell ref="L24:M24"/>
    <mergeCell ref="N24:O24"/>
    <mergeCell ref="Q22:R22"/>
    <mergeCell ref="A23:E23"/>
    <mergeCell ref="F23:G23"/>
    <mergeCell ref="H23:I23"/>
    <mergeCell ref="J23:K23"/>
    <mergeCell ref="L23:M23"/>
    <mergeCell ref="Q24:R24"/>
    <mergeCell ref="S19:T19"/>
    <mergeCell ref="A21:E21"/>
    <mergeCell ref="F21:G21"/>
    <mergeCell ref="H21:I21"/>
    <mergeCell ref="J21:K21"/>
    <mergeCell ref="L21:M21"/>
    <mergeCell ref="N21:O21"/>
    <mergeCell ref="Q21:R21"/>
    <mergeCell ref="A19:E19"/>
    <mergeCell ref="F19:G19"/>
    <mergeCell ref="H19:I19"/>
    <mergeCell ref="J19:K19"/>
    <mergeCell ref="L19:M19"/>
    <mergeCell ref="O19:P19"/>
    <mergeCell ref="Q16:R16"/>
    <mergeCell ref="F16:G16"/>
    <mergeCell ref="H16:I16"/>
    <mergeCell ref="J16:K16"/>
    <mergeCell ref="L16:M16"/>
    <mergeCell ref="Q19:R19"/>
    <mergeCell ref="A18:E18"/>
    <mergeCell ref="F18:G18"/>
    <mergeCell ref="H18:I18"/>
    <mergeCell ref="J18:K18"/>
    <mergeCell ref="L18:M18"/>
    <mergeCell ref="O18:P18"/>
    <mergeCell ref="Q18:R18"/>
    <mergeCell ref="S18:T18"/>
    <mergeCell ref="A16:E16"/>
    <mergeCell ref="S17:T17"/>
    <mergeCell ref="Q13:R13"/>
    <mergeCell ref="S13:T13"/>
    <mergeCell ref="A14:E14"/>
    <mergeCell ref="F14:G14"/>
    <mergeCell ref="H14:I14"/>
    <mergeCell ref="J14:K14"/>
    <mergeCell ref="L14:M14"/>
    <mergeCell ref="O14:P14"/>
    <mergeCell ref="S16:T16"/>
    <mergeCell ref="Q15:R15"/>
    <mergeCell ref="S15:T15"/>
    <mergeCell ref="A15:E15"/>
    <mergeCell ref="F15:G15"/>
    <mergeCell ref="H15:I15"/>
    <mergeCell ref="J15:K15"/>
    <mergeCell ref="L15:M15"/>
    <mergeCell ref="O15:P15"/>
    <mergeCell ref="Q14:R14"/>
    <mergeCell ref="S14:T14"/>
    <mergeCell ref="A13:E13"/>
    <mergeCell ref="F13:G13"/>
    <mergeCell ref="H13:I13"/>
    <mergeCell ref="J13:K13"/>
    <mergeCell ref="L13:M13"/>
    <mergeCell ref="O13:P13"/>
    <mergeCell ref="O16:P16"/>
    <mergeCell ref="A11:E11"/>
    <mergeCell ref="F11:G11"/>
    <mergeCell ref="H11:I11"/>
    <mergeCell ref="J11:K11"/>
    <mergeCell ref="L11:M11"/>
    <mergeCell ref="O11:P11"/>
    <mergeCell ref="Q11:R11"/>
    <mergeCell ref="S11:T11"/>
    <mergeCell ref="A12:E12"/>
    <mergeCell ref="F12:G12"/>
    <mergeCell ref="H12:I12"/>
    <mergeCell ref="J12:K12"/>
    <mergeCell ref="L12:M12"/>
    <mergeCell ref="O12:P12"/>
    <mergeCell ref="Q12:R12"/>
    <mergeCell ref="S12:T12"/>
    <mergeCell ref="A9:E9"/>
    <mergeCell ref="F9:G9"/>
    <mergeCell ref="H9:I9"/>
    <mergeCell ref="J9:K9"/>
    <mergeCell ref="L9:M9"/>
    <mergeCell ref="O9:P9"/>
    <mergeCell ref="Q9:R9"/>
    <mergeCell ref="S9:T9"/>
    <mergeCell ref="A10:E10"/>
    <mergeCell ref="F10:G10"/>
    <mergeCell ref="H10:I10"/>
    <mergeCell ref="J10:K10"/>
    <mergeCell ref="L10:M10"/>
    <mergeCell ref="O10:P10"/>
    <mergeCell ref="Q10:R10"/>
    <mergeCell ref="S10:T10"/>
    <mergeCell ref="A7:E7"/>
    <mergeCell ref="F7:G7"/>
    <mergeCell ref="H7:I7"/>
    <mergeCell ref="J7:K7"/>
    <mergeCell ref="L7:M7"/>
    <mergeCell ref="O7:P7"/>
    <mergeCell ref="Q7:R7"/>
    <mergeCell ref="S7:T7"/>
    <mergeCell ref="A8:E8"/>
    <mergeCell ref="F8:G8"/>
    <mergeCell ref="H8:I8"/>
    <mergeCell ref="J8:K8"/>
    <mergeCell ref="L8:M8"/>
    <mergeCell ref="O8:P8"/>
    <mergeCell ref="Q8:R8"/>
    <mergeCell ref="S8:T8"/>
    <mergeCell ref="A5:E5"/>
    <mergeCell ref="F5:G5"/>
    <mergeCell ref="H5:I5"/>
    <mergeCell ref="J5:K5"/>
    <mergeCell ref="L5:M5"/>
    <mergeCell ref="O5:P5"/>
    <mergeCell ref="Q5:R5"/>
    <mergeCell ref="S5:T5"/>
    <mergeCell ref="A6:E6"/>
    <mergeCell ref="F6:G6"/>
    <mergeCell ref="H6:I6"/>
    <mergeCell ref="J6:K6"/>
    <mergeCell ref="L6:M6"/>
    <mergeCell ref="O6:P6"/>
    <mergeCell ref="Q6:R6"/>
    <mergeCell ref="S6:T6"/>
    <mergeCell ref="A3:E3"/>
    <mergeCell ref="F3:G3"/>
    <mergeCell ref="H3:I3"/>
    <mergeCell ref="J3:K3"/>
    <mergeCell ref="L3:M3"/>
    <mergeCell ref="O3:P3"/>
    <mergeCell ref="Q3:R3"/>
    <mergeCell ref="S3:T3"/>
    <mergeCell ref="A4:E4"/>
    <mergeCell ref="F4:G4"/>
    <mergeCell ref="H4:I4"/>
    <mergeCell ref="J4:K4"/>
    <mergeCell ref="L4:M4"/>
    <mergeCell ref="O4:P4"/>
    <mergeCell ref="Q4:R4"/>
    <mergeCell ref="S4:T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Költségvetés 2022.</vt:lpstr>
      <vt:lpstr>Összesített adatok 2022.</vt:lpstr>
      <vt:lpstr>'Költségvetés 2022.'!Nyomtatási_cím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M.R.P.Sz. 001</dc:creator>
  <cp:lastModifiedBy>M.R.P.Sz. 001</cp:lastModifiedBy>
  <cp:lastPrinted>2022-03-21T10:14:17Z</cp:lastPrinted>
  <dcterms:created xsi:type="dcterms:W3CDTF">2017-11-27T09:14:13Z</dcterms:created>
  <dcterms:modified xsi:type="dcterms:W3CDTF">2022-04-21T17:29:27Z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