
<file path=[Content_Types].xml><?xml version="1.0" encoding="utf-8"?>
<Types xmlns="http://schemas.openxmlformats.org/package/2006/content-types">
  <Default Extension="vml" ContentType="application/vnd.openxmlformats-officedocument.vmlDrawing"/>
  <Default Extension="xml" ContentType="application/xml"/>
  <Default Extension="rels" ContentType="application/vnd.openxmlformats-package.relationships+xml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  <Override PartName="xl/comments2.xml" ContentType="application/vnd.openxmlformats-officedocument.spreadsheetml.comments+xml"/>
  <Override PartName="xl/worksheets/xl/commentsmeta1" ContentType="application/binary"/>
  <Override PartName="xl/drawings/vmlDrawing2.vml" ContentType="application/vnd.openxmlformats-officedocument.vmlDrawing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name="Gazdasági beszámoló 2021.I-XII." sheetId="1" r:id="rId4" state="visible"/>
    <sheet name="Összesített adatok 2021." sheetId="2" r:id="rId5" state="visible"/>
  </sheets>
  <externalReferences>
    <externalReference r:id="rId6"/>
  </externalReferences>
  <definedNames/>
  <calcPr/>
  <extLst>
    <ext uri="GoogleSheetsCustomDataVersion1">
      <go:sheetsCustomData xmlns:go="http://customooxmlschemas.google.com/" roundtripDataSignature="AMtx7mjsPxKVWo5z2Pa+5g/wcWa6NzFeAQ==" r:id="rId7"/>
    </ext>
  </extLst>
</workbook>
</file>

<file path=xl/comments1.xml><?xml version="1.0" encoding="utf-8"?>
<comments xmlns:r="http://schemas.openxmlformats.org/officeDocument/2006/relationships" xmlns="http://schemas.openxmlformats.org/spreadsheetml/2006/main">
  <extLst>
    <ext uri="GoogleSheetsCustomDataVersion1">
      <go:sheetsCustomData xmlns:go="http://customooxmlschemas.google.com/" roundtripDataSignature="AMtx7mjQHTyo/sp3d79gg0EKjTPSrqFoGg==" r:id="rId1"/>
    </ext>
  </extLst>
  <authors>
    <author/>
  </authors>
  <commentList>
    <comment ref="D42" authorId="0">
      <text>
        <t xml:space="preserve">======
ID#AAAAYgTT0y8
M.R.P.Sz. 001    (2022-04-23 12:40:45)
75% alapcél, 25% váll.</t>
      </text>
    </comment>
    <comment ref="D25" authorId="0">
      <text>
        <t xml:space="preserve">======
ID#AAAAYgTT0y0
M.R.P.Sz. 001    (2022-04-23 12:40:45)
75% alapcél, 25% váll.</t>
      </text>
    </comment>
    <comment ref="B127" authorId="0">
      <text>
        <t xml:space="preserve">======
ID#AAAAYgTT0zA
M.R.P.Sz. 001    (2022-04-23 12:40:45)
működési, szakmai, normatív pályázatok</t>
      </text>
    </comment>
    <comment ref="F135" authorId="0">
      <text>
        <t xml:space="preserve">======
ID#AAAAYgTT0y4
M.R.P.Sz. 001    (2022-04-23 12:40:45)
kintlévőség: 2.301.400 Ft</t>
      </text>
    </comment>
  </commentList>
</comments>
</file>

<file path=xl/comments2.xml><?xml version="1.0" encoding="utf-8"?>
<comments xmlns="http://schemas.openxmlformats.org/spreadsheetml/2006/main" xmlns:r="http://schemas.openxmlformats.org/officeDocument/2006/relationships">
  <authors>
    <author/>
  </authors>
  <commentList/>
  <extLst>
    <ext uri="GoogleSheetsCustomDataVersion1">
      <go:sheetsCustomData xmlns:go="http://customooxmlschemas.google.com/" roundtripDataSignature="AMtx7mjQ+KDzZ9+BAryFAPCg2jReaNeM6w==" r:id="rId1"/>
    </ext>
  </extLst>
</comments>
</file>

<file path=xl/sharedStrings.xml><?xml version="1.0" encoding="utf-8"?>
<sst xmlns="http://schemas.openxmlformats.org/spreadsheetml/2006/main" count="318" uniqueCount="291">
  <si>
    <t>A Magyar Református Presbiteri Szövetség 2021. évi költségvetése és I-XII. havi gazdasági beszámolója</t>
  </si>
  <si>
    <t>5. számlaosztály: KÖLTSÉGNEMEK</t>
  </si>
  <si>
    <t>Költségek felosztása a 2011. évi CLXXV. tv. 19. § (2) bekezdés a.) - d.) pontjai alapján:</t>
  </si>
  <si>
    <t>(adatok Ft-ban)</t>
  </si>
  <si>
    <t>Számlacsoport, főkönyvi számlaszám</t>
  </si>
  <si>
    <t>Megnevezés, elszámolási jogcím</t>
  </si>
  <si>
    <r>
      <rPr>
        <rFont val="Arial Narrow"/>
        <b/>
        <color rgb="FF000000"/>
        <sz val="8.0"/>
      </rPr>
      <t>Tárgyévi előirányzat</t>
    </r>
    <r>
      <rPr>
        <rFont val="Arial Narrow"/>
        <b val="0"/>
        <color rgb="FF000000"/>
        <sz val="8.0"/>
      </rPr>
      <t xml:space="preserve"> (költségvetési terv adatok)</t>
    </r>
  </si>
  <si>
    <t>a.)</t>
  </si>
  <si>
    <t>b.)</t>
  </si>
  <si>
    <t>c.)</t>
  </si>
  <si>
    <t>d.)</t>
  </si>
  <si>
    <t>a.) - d.)</t>
  </si>
  <si>
    <t>Teljesítés                (%)</t>
  </si>
  <si>
    <r>
      <rPr>
        <rFont val="Arial Narrow"/>
        <b/>
        <color rgb="FF000000"/>
        <sz val="8.0"/>
      </rPr>
      <t xml:space="preserve">Terv-tény eltérés                   </t>
    </r>
    <r>
      <rPr>
        <rFont val="Arial Narrow"/>
        <b val="0"/>
        <color rgb="FF000000"/>
        <sz val="8.0"/>
      </rPr>
      <t>("+" túllépés,      "-" megtakarí-tás)</t>
    </r>
  </si>
  <si>
    <t>Közvetlen költségek</t>
  </si>
  <si>
    <r>
      <rPr>
        <rFont val="Arial Narrow"/>
        <b/>
        <color rgb="FF000000"/>
        <sz val="7.0"/>
      </rPr>
      <t>I.-I/a. Alapcél szerinti és 100%-ban közhasznú tevékenységhez</t>
    </r>
    <r>
      <rPr>
        <rFont val="Arial Narrow"/>
        <b val="0"/>
        <color rgb="FF000000"/>
        <sz val="7.0"/>
      </rPr>
      <t xml:space="preserve"> közvetlenül kapcsolódó költségek</t>
    </r>
  </si>
  <si>
    <r>
      <rPr>
        <rFont val="Arial Narrow"/>
        <b/>
        <color rgb="FF000000"/>
        <sz val="7.0"/>
      </rPr>
      <t xml:space="preserve">II. GAZDASÁGI </t>
    </r>
    <r>
      <rPr>
        <rFont val="Arial Narrow"/>
        <b val="0"/>
        <color rgb="FF000000"/>
        <sz val="7.0"/>
      </rPr>
      <t>(vállalkozási)</t>
    </r>
    <r>
      <rPr>
        <rFont val="Arial Narrow"/>
        <b/>
        <color rgb="FF000000"/>
        <sz val="7.0"/>
      </rPr>
      <t xml:space="preserve"> TEVÉ-KENYSÉGHEZ</t>
    </r>
    <r>
      <rPr>
        <rFont val="Arial Narrow"/>
        <b val="0"/>
        <color rgb="FF000000"/>
        <sz val="7.0"/>
      </rPr>
      <t xml:space="preserve"> (szolgáltatás nyújtásához) közvetlenül kapcsolódó költségek</t>
    </r>
  </si>
  <si>
    <r>
      <rPr>
        <rFont val="Arial Narrow"/>
        <b/>
        <color rgb="FF000000"/>
        <sz val="7.0"/>
      </rPr>
      <t xml:space="preserve">III. </t>
    </r>
    <r>
      <rPr>
        <rFont val="Arial Narrow"/>
        <b val="0"/>
        <color rgb="FF000000"/>
        <sz val="7.0"/>
      </rPr>
      <t xml:space="preserve">A szervezet szerveinek, szervezetének </t>
    </r>
    <r>
      <rPr>
        <rFont val="Arial Narrow"/>
        <b/>
        <color rgb="FF000000"/>
        <sz val="7.0"/>
      </rPr>
      <t>MŰKÖDÉSI KÖLTSÉGEI</t>
    </r>
    <r>
      <rPr>
        <rFont val="Arial Narrow"/>
        <b val="0"/>
        <color rgb="FF000000"/>
        <sz val="7.0"/>
      </rPr>
      <t xml:space="preserve"> (adminisztráció, egyéb közvetett költségek) + ÉCS</t>
    </r>
  </si>
  <si>
    <r>
      <rPr>
        <rFont val="Arial Narrow"/>
        <b/>
        <color rgb="FF000000"/>
        <sz val="7.0"/>
      </rPr>
      <t xml:space="preserve">IV. </t>
    </r>
    <r>
      <rPr>
        <rFont val="Arial Narrow"/>
        <b val="0"/>
        <color rgb="FF000000"/>
        <sz val="7.0"/>
      </rPr>
      <t xml:space="preserve">A törvény a.)-c.) pontja alá nem tartozó </t>
    </r>
    <r>
      <rPr>
        <rFont val="Arial Narrow"/>
        <b/>
        <color rgb="FF000000"/>
        <sz val="7.0"/>
      </rPr>
      <t>EGYÉB KÖLTSÉGEK</t>
    </r>
  </si>
  <si>
    <t>I-IV.                                  KÖLTSÉGEK ÖSSZESEN</t>
  </si>
  <si>
    <t>Terv</t>
  </si>
  <si>
    <t>Tény</t>
  </si>
  <si>
    <t>511200</t>
  </si>
  <si>
    <t>Villamos energia</t>
  </si>
  <si>
    <t>511400</t>
  </si>
  <si>
    <t>Fűtés</t>
  </si>
  <si>
    <t>5115000</t>
  </si>
  <si>
    <t>Víz- és csatornadíj</t>
  </si>
  <si>
    <t>511600</t>
  </si>
  <si>
    <t>Üzemanyagok, kenőanyagok</t>
  </si>
  <si>
    <t>511720</t>
  </si>
  <si>
    <t>Gépjármű fenntartási költségek                                                                                (szélvédőmosó, deszt. víz, izzók, kötelező tartozékok)</t>
  </si>
  <si>
    <t>511790</t>
  </si>
  <si>
    <t>Egyéb fenntartási költségek</t>
  </si>
  <si>
    <t>511900</t>
  </si>
  <si>
    <t>Egyéb vásárolt anyag</t>
  </si>
  <si>
    <t>512100</t>
  </si>
  <si>
    <t>Szerszámok</t>
  </si>
  <si>
    <t>512200</t>
  </si>
  <si>
    <t>Munkaruha, védőruha</t>
  </si>
  <si>
    <t>512300</t>
  </si>
  <si>
    <t>Berendezések, felszerelések</t>
  </si>
  <si>
    <t>512400</t>
  </si>
  <si>
    <t>Számítástechnikai eszközök (tonerek)</t>
  </si>
  <si>
    <t>513100</t>
  </si>
  <si>
    <t>Nyomtatványok, irodaszerek</t>
  </si>
  <si>
    <t>513200</t>
  </si>
  <si>
    <t>Könyvek</t>
  </si>
  <si>
    <t>513300</t>
  </si>
  <si>
    <t>Tisztítószer</t>
  </si>
  <si>
    <t>513400</t>
  </si>
  <si>
    <t>Csomagolóanyag</t>
  </si>
  <si>
    <t>513900</t>
  </si>
  <si>
    <t>Egyéb anyagköltség</t>
  </si>
  <si>
    <t>510000</t>
  </si>
  <si>
    <t>ANYAGKÖLTSÉG</t>
  </si>
  <si>
    <t>521110</t>
  </si>
  <si>
    <t>PRESBITER folyóirat postaköltségei (belföld)</t>
  </si>
  <si>
    <t>521120</t>
  </si>
  <si>
    <t>PRESBITER folyóirat postaköltségei (külföld)</t>
  </si>
  <si>
    <t>521130</t>
  </si>
  <si>
    <t>Országos körlevelek postaköltségei</t>
  </si>
  <si>
    <t>521190</t>
  </si>
  <si>
    <t>Egyéb postaköltségek</t>
  </si>
  <si>
    <t>521210</t>
  </si>
  <si>
    <t xml:space="preserve">Telefonköltségek (vezetékes)                                        </t>
  </si>
  <si>
    <t>521220</t>
  </si>
  <si>
    <t>Telefonköltségek (mobil)</t>
  </si>
  <si>
    <t>521230</t>
  </si>
  <si>
    <t>Internetköltségek</t>
  </si>
  <si>
    <t>521241</t>
  </si>
  <si>
    <t>www.presbiteriszovetseg.hu domain, tárhely bérlet</t>
  </si>
  <si>
    <t>521242</t>
  </si>
  <si>
    <t>www.presbiterkepzes.hu domain, tárhely bérlet</t>
  </si>
  <si>
    <t>521243</t>
  </si>
  <si>
    <t>www.gondnok.net domain</t>
  </si>
  <si>
    <t>521244</t>
  </si>
  <si>
    <t>Magyar Református Presbiteri Háló költségei</t>
  </si>
  <si>
    <t>522200</t>
  </si>
  <si>
    <t>Bérleti díjak</t>
  </si>
  <si>
    <t>523200</t>
  </si>
  <si>
    <t>Gépjárművek karbantartása, javítása</t>
  </si>
  <si>
    <t>523300</t>
  </si>
  <si>
    <t>Számítógépek javítása, karbantartása</t>
  </si>
  <si>
    <t>523400</t>
  </si>
  <si>
    <t>Fénymásológép karbantartása</t>
  </si>
  <si>
    <t>524100</t>
  </si>
  <si>
    <t>Parkolási díjak</t>
  </si>
  <si>
    <t>524200</t>
  </si>
  <si>
    <t>Autópálya díjak</t>
  </si>
  <si>
    <t>525310</t>
  </si>
  <si>
    <t>PRESBITER folyóirat nyomdaköltségei</t>
  </si>
  <si>
    <t>525320</t>
  </si>
  <si>
    <t>Egyéb nyomdaköltségek</t>
  </si>
  <si>
    <t>525400</t>
  </si>
  <si>
    <t>Fénymásolás, sokszorosítás költségei</t>
  </si>
  <si>
    <t>526100</t>
  </si>
  <si>
    <t>Számviteli szolgáltatás</t>
  </si>
  <si>
    <t>526200</t>
  </si>
  <si>
    <t>Könyvvizsgálat</t>
  </si>
  <si>
    <t>526300</t>
  </si>
  <si>
    <t>Közjegyzői szolgáltatás</t>
  </si>
  <si>
    <t>526500</t>
  </si>
  <si>
    <t>Ügyviteli szolgáltatás</t>
  </si>
  <si>
    <t>526600</t>
  </si>
  <si>
    <t>Számítástechnikai szolgáltatások</t>
  </si>
  <si>
    <t>526700</t>
  </si>
  <si>
    <t>Video készítés szolgáltatás</t>
  </si>
  <si>
    <t>527100</t>
  </si>
  <si>
    <t>Belföldi utazási és kiküldetési költségek</t>
  </si>
  <si>
    <t>527200</t>
  </si>
  <si>
    <t>Külföldi utazási és kiküldetési költségek</t>
  </si>
  <si>
    <t>527300</t>
  </si>
  <si>
    <t>Szállásköltségek</t>
  </si>
  <si>
    <t>528900</t>
  </si>
  <si>
    <t>Egyéb szállítási költségek</t>
  </si>
  <si>
    <t>529190</t>
  </si>
  <si>
    <t>Egyéb oktatás és továbbképzés költségei</t>
  </si>
  <si>
    <t>529210</t>
  </si>
  <si>
    <t>Kárpát-medencei és országos pr. konferenciák költségei</t>
  </si>
  <si>
    <t>529220</t>
  </si>
  <si>
    <t>Egyházkerületi-, egyházmegyei-, kisköri és egyéb konferenciák ktg.</t>
  </si>
  <si>
    <t>529230</t>
  </si>
  <si>
    <t>Egyéb szervezeti rendezvények</t>
  </si>
  <si>
    <t>529240</t>
  </si>
  <si>
    <t>Egyéb belföldi, külhoni rendezvények</t>
  </si>
  <si>
    <t>529300</t>
  </si>
  <si>
    <t>Megbízási és váll. szerz. munkadíjak (PRESBITER tördelés, szerkesztés)</t>
  </si>
  <si>
    <t>529400</t>
  </si>
  <si>
    <t>A Kanizsai Pálfi János díjjal kapcsolatos költségek</t>
  </si>
  <si>
    <t>529900</t>
  </si>
  <si>
    <t>Egyéb, egyéb igénybe vett szolgáltatások</t>
  </si>
  <si>
    <t>520000</t>
  </si>
  <si>
    <t>IGÉNYBE VETT SZOLGÁLTATÁSOK KÖLTSÉGEI</t>
  </si>
  <si>
    <t>531000</t>
  </si>
  <si>
    <t>Hatósági díjak, illetékek</t>
  </si>
  <si>
    <t>532000</t>
  </si>
  <si>
    <t>Pénzügyi, befektetési szolgáltatási díjak (bankköltségek)</t>
  </si>
  <si>
    <t>533100</t>
  </si>
  <si>
    <t>Cégautóval kapcsolatos biztosítási díjak (KGFB)</t>
  </si>
  <si>
    <t>533200</t>
  </si>
  <si>
    <t>Cégautóval kapcsolatos biztosítási díjak (Casco)</t>
  </si>
  <si>
    <t>534000</t>
  </si>
  <si>
    <t>Pályázati díjak</t>
  </si>
  <si>
    <t>530000</t>
  </si>
  <si>
    <t>EGYÉB SZOLGÁLTATÁSOK KÖLTSÉGEI</t>
  </si>
  <si>
    <t>51-53</t>
  </si>
  <si>
    <t>ANYAGJELLEGŰ (DOLOGI) RÁFORDÍTÁSOK</t>
  </si>
  <si>
    <t>541000</t>
  </si>
  <si>
    <t>Munkabérek</t>
  </si>
  <si>
    <t>542000</t>
  </si>
  <si>
    <t>Megbízási díjak</t>
  </si>
  <si>
    <t>543000</t>
  </si>
  <si>
    <t>Tiszteletdíjak</t>
  </si>
  <si>
    <t xml:space="preserve"> - ebből a vezető tisztségviselő(k) cél szerinti  juttatása(i)</t>
  </si>
  <si>
    <t>544000</t>
  </si>
  <si>
    <t>Prémium, jutalom</t>
  </si>
  <si>
    <t>540000</t>
  </si>
  <si>
    <t>BÉRKÖLTSÉG</t>
  </si>
  <si>
    <t>551110</t>
  </si>
  <si>
    <t>Személyi jellegű egyéb kifizetések (betegszabadság)</t>
  </si>
  <si>
    <t>559700</t>
  </si>
  <si>
    <t>Személyi jellegű egyéb kifizetések (reprezentációs költségek)</t>
  </si>
  <si>
    <t>559800</t>
  </si>
  <si>
    <t>Kifizetőt terhelő szja</t>
  </si>
  <si>
    <t>550000</t>
  </si>
  <si>
    <t>SZEMÉLYI JELLEGŰ EGYÉB KIFIZETÉSEK</t>
  </si>
  <si>
    <t>561000</t>
  </si>
  <si>
    <t>Szociális hozzájárulási adó</t>
  </si>
  <si>
    <t>562000</t>
  </si>
  <si>
    <t>Egészségügyi hozzájárulás (19,5%)</t>
  </si>
  <si>
    <t>560000</t>
  </si>
  <si>
    <t>BÉRJÁRULÉKOK</t>
  </si>
  <si>
    <t>54-56</t>
  </si>
  <si>
    <t>SZEMÉLYI JELLEGŰ RÁFORDÍTÁSOK</t>
  </si>
  <si>
    <t>571000</t>
  </si>
  <si>
    <r>
      <rPr>
        <rFont val="Arial Narrow"/>
        <b/>
        <color rgb="FF000000"/>
        <sz val="8.0"/>
      </rPr>
      <t>Nagyértékű</t>
    </r>
    <r>
      <rPr>
        <rFont val="Arial Narrow"/>
        <b val="0"/>
        <color rgb="FF000000"/>
        <sz val="8.0"/>
      </rPr>
      <t xml:space="preserve"> (100 000 Ft egyedi beszerzési érték feletti) </t>
    </r>
    <r>
      <rPr>
        <rFont val="Arial Narrow"/>
        <b/>
        <color rgb="FF000000"/>
        <sz val="8.0"/>
      </rPr>
      <t>tárgyi eszközök</t>
    </r>
    <r>
      <rPr>
        <rFont val="Arial Narrow"/>
        <b val="0"/>
        <color rgb="FF000000"/>
        <sz val="8.0"/>
      </rPr>
      <t xml:space="preserve"> tárgyidőszaki, terv szerinti értékcsökkenési leírási költsége</t>
    </r>
  </si>
  <si>
    <r>
      <rPr>
        <rFont val="Arial Narrow"/>
        <b/>
        <color rgb="FF000000"/>
        <sz val="8.0"/>
      </rPr>
      <t>Kisértékű</t>
    </r>
    <r>
      <rPr>
        <rFont val="Arial Narrow"/>
        <b val="0"/>
        <color rgb="FF000000"/>
        <sz val="8.0"/>
      </rPr>
      <t xml:space="preserve"> (100 000 Ft egyedi beszerzési érték alatti)</t>
    </r>
    <r>
      <rPr>
        <rFont val="Arial Narrow"/>
        <b/>
        <color rgb="FF000000"/>
        <sz val="8.0"/>
      </rPr>
      <t xml:space="preserve"> tárgyi eszközök</t>
    </r>
    <r>
      <rPr>
        <rFont val="Arial Narrow"/>
        <b val="0"/>
        <color rgb="FF000000"/>
        <sz val="8.0"/>
      </rPr>
      <t xml:space="preserve"> tárgyidőszaki, terv szerinti értékcsökkenési leírási költsége</t>
    </r>
  </si>
  <si>
    <t>570000</t>
  </si>
  <si>
    <t>ÉRTÉKCSÖKKENÉSI LEÍRÁSI KÖLTSÉGEK</t>
  </si>
  <si>
    <t>5. SZÁMLAOSZTÁLY ÖSSZESEN</t>
  </si>
  <si>
    <t>Költségek, ráfordítások ellentételezésére adott támogatás, juttatás (a term. katasztrófák károsultjai részére küldött támogatások továbbutalása)</t>
  </si>
  <si>
    <t>Kerekítési különbözet (ráfordítás jellegű)</t>
  </si>
  <si>
    <t>Más szervezetek támogatása</t>
  </si>
  <si>
    <t>Diakóniai segélyek</t>
  </si>
  <si>
    <t>Külhoni segélyalap</t>
  </si>
  <si>
    <t>Továbbutalási céllal kapott támogatások továbbutalása (Bethlen Gábor Alapkezelő)</t>
  </si>
  <si>
    <t>Tárgyi eszközök terven felüli értékcsökkenési leírása</t>
  </si>
  <si>
    <t>Gépjárműadó (cégautóadó)</t>
  </si>
  <si>
    <t>Idegenforgalmi adó</t>
  </si>
  <si>
    <t>Készletek elszámolt értékvesztése</t>
  </si>
  <si>
    <t>Egyéb szervezetektől - továbbutalási céllal kapott - támogatások továbbutalása egyéb szervezeteknek</t>
  </si>
  <si>
    <t>Különféle - nem nevesített - egyéb ráfordítások (az országgyűlési képviselők, pedagógusok megajándékozása céljából vásárolt könyvekkel összefüggésben felmerült ráfordítások, konf. díj visszatérítések)</t>
  </si>
  <si>
    <t>EGYÉB RÁFORDÍTÁSOK</t>
  </si>
  <si>
    <t>Valutakészletek átváltáskori és értékeléskori árfolyamvesztesége</t>
  </si>
  <si>
    <t>PÉNZÜGYI MŰVELETEK RÁFORDÍTÁSAI</t>
  </si>
  <si>
    <t>Társasági adó</t>
  </si>
  <si>
    <t>NYERESÉGET TERHELŐ ADÓK</t>
  </si>
  <si>
    <t>8. SZÁMLAOSZTÁLY ÖSSZESEN</t>
  </si>
  <si>
    <t>5. és 8. SZÁMLAOSZTÁLY ÖSSZESEN</t>
  </si>
  <si>
    <t>9. számlaosztály: BEVÉTELEK</t>
  </si>
  <si>
    <r>
      <rPr>
        <rFont val="Arial Narrow"/>
        <b/>
        <color rgb="FF000000"/>
        <sz val="8.0"/>
      </rPr>
      <t>Tárgyévi előirányzat</t>
    </r>
    <r>
      <rPr>
        <rFont val="Arial Narrow"/>
        <b val="0"/>
        <color rgb="FF000000"/>
        <sz val="8.0"/>
      </rPr>
      <t xml:space="preserve"> (költségvetési terv adatok)</t>
    </r>
  </si>
  <si>
    <r>
      <rPr>
        <rFont val="Arial Narrow"/>
        <b/>
        <color rgb="FF000000"/>
        <sz val="7.0"/>
      </rPr>
      <t xml:space="preserve">I.-I/a. Alapcél szerinti és 100%-ban közhasznú tevékenységből </t>
    </r>
    <r>
      <rPr>
        <rFont val="Arial Narrow"/>
        <b val="0"/>
        <color rgb="FF000000"/>
        <sz val="7.0"/>
      </rPr>
      <t>származó bevételek</t>
    </r>
  </si>
  <si>
    <r>
      <rPr>
        <rFont val="Arial Narrow"/>
        <b/>
        <color rgb="FF000000"/>
        <sz val="7.0"/>
      </rPr>
      <t>II. Gazdasági-vállalkozási tevékenységből</t>
    </r>
    <r>
      <rPr>
        <rFont val="Arial Narrow"/>
        <b val="0"/>
        <color rgb="FF000000"/>
        <sz val="7.0"/>
      </rPr>
      <t xml:space="preserve"> (szolg. nyújtásából) származó bevétel</t>
    </r>
  </si>
  <si>
    <r>
      <rPr>
        <rFont val="Arial Narrow"/>
        <b/>
        <color rgb="FF000000"/>
        <sz val="8.0"/>
      </rPr>
      <t xml:space="preserve">III. </t>
    </r>
    <r>
      <rPr>
        <rFont val="Arial Narrow"/>
        <b val="0"/>
        <color rgb="FF000000"/>
        <sz val="8.0"/>
      </rPr>
      <t xml:space="preserve">A törvény a.) - f.) pontja alá nem tartozó </t>
    </r>
    <r>
      <rPr>
        <rFont val="Arial Narrow"/>
        <b/>
        <color rgb="FF000000"/>
        <sz val="8.0"/>
      </rPr>
      <t>egyéb bevétel</t>
    </r>
  </si>
  <si>
    <t>I-III.                         BEVÉTELEK ÖSSZESEN</t>
  </si>
  <si>
    <r>
      <rPr>
        <rFont val="Arial Narrow"/>
        <b/>
        <color rgb="FF000000"/>
        <sz val="8.0"/>
      </rPr>
      <t xml:space="preserve">Terv-tény eltérés                </t>
    </r>
    <r>
      <rPr>
        <rFont val="Arial Narrow"/>
        <b val="0"/>
        <color rgb="FF000000"/>
        <sz val="8.0"/>
      </rPr>
      <t>("+" túltelje-sülés,              "-" alul-teljesítés)</t>
    </r>
  </si>
  <si>
    <t>ÉVES VÁRHATÓ</t>
  </si>
  <si>
    <t>Oktatási segédanyagok (Pr. füzetek, stb.) költségtérítései</t>
  </si>
  <si>
    <t>Kárpát-medencei, országos pr. konf. költségtérítései</t>
  </si>
  <si>
    <t>Egyházkerületi, egyházmegyei, kisköri és egyéb pr. konf. ktg. tér.</t>
  </si>
  <si>
    <t>Egyéb szervezeti rendezvények költségtérítései</t>
  </si>
  <si>
    <t>Posta költség megtérítése</t>
  </si>
  <si>
    <t>PRESBITER folyóirat előfizetési díjai (belföldi példányok)</t>
  </si>
  <si>
    <t>PRESBITER folyóirat előfizetési díjai (külföldi példányok)</t>
  </si>
  <si>
    <t>PRESBITER folyóirat hirdetési díjai</t>
  </si>
  <si>
    <t>91-92</t>
  </si>
  <si>
    <t>BELFÖLDI ÉRTÉKESÍTÉS ÁRBEVÉTELE</t>
  </si>
  <si>
    <t>ÉRTÉKESÍTÉS NETTÓ ÁRBEVÉTELE ÖSSZESEN</t>
  </si>
  <si>
    <t>Költségek, ráfordítások ellentételezésére kapott adományok (a term. katasztrófák károsultjai részére küldött adományok, V-Trade, Dunamellék stb.)</t>
  </si>
  <si>
    <t>Kerekítési különbözet</t>
  </si>
  <si>
    <t>Belföldi jogi személytől továbbutalási céllal kapott támogatások (Bethlen Gábor Alapkezelő)</t>
  </si>
  <si>
    <t>Kormányzati támogatások (központi költségvetési támogatások)</t>
  </si>
  <si>
    <t>Önkormányzattól kapott támogatás</t>
  </si>
  <si>
    <t>A Nemzeti Együttműködési Alap (NEA) pályázati bevételei (elkülönített alap: működési-, szakmai, normatív pályázatok)</t>
  </si>
  <si>
    <t>A MRE-tól és annak belső jogi személyeitől kapott támogatások (Zsinat, Egyházkerület, Egyházmegye, Egyházközség, missziói szervezetek)</t>
  </si>
  <si>
    <t>Fundament Alapítványtól kapott támogatások</t>
  </si>
  <si>
    <t>A Barankovics István Alapítványtól kapott adományok</t>
  </si>
  <si>
    <t>Belföldi jogi személytől kapott támogatások (adományozási szerződések alapján)</t>
  </si>
  <si>
    <t>Egyéb szervezetektől kapott támogatások</t>
  </si>
  <si>
    <t>Magánszemélyektől kapott adományok</t>
  </si>
  <si>
    <t>A Nemzeti Adó- és Vámhivatal által az adózó rendelkezése szerint kiutalt SZJA 1%-os bevételek összege</t>
  </si>
  <si>
    <t>Tagdíj bevételek</t>
  </si>
  <si>
    <t>Kereskedelmi áruk nyereségjellegű leltárértékelési különbözete</t>
  </si>
  <si>
    <t>Egyéb különféle egyéb bevétel</t>
  </si>
  <si>
    <t>EGYÉB BEVÉTELEK</t>
  </si>
  <si>
    <t>Egyéb kapott (járó) kamatok és kamatjellegű bevételek</t>
  </si>
  <si>
    <t>Deviza- és valutakészletek forintra átváltásának árfolyamnyeresége</t>
  </si>
  <si>
    <t>PÉNZÜGYI MŰVELETEK BEVÉTELEI</t>
  </si>
  <si>
    <t>9. SZÁMLAOSZTÁLY ÖSSZESEN</t>
  </si>
  <si>
    <t>Tárgyidőszak utolsó napja:</t>
  </si>
  <si>
    <t>Lekötött betét:</t>
  </si>
  <si>
    <t>Folyószámla:</t>
  </si>
  <si>
    <t>Pénztár (Ft):</t>
  </si>
  <si>
    <r>
      <rPr>
        <rFont val="Arial Narrow"/>
        <color rgb="FF000000"/>
        <sz val="8.0"/>
      </rPr>
      <t>Pénztár (EUR): 322,15</t>
    </r>
    <r>
      <rPr>
        <rFont val="Arial Narrow"/>
        <i/>
        <color rgb="FF000000"/>
        <sz val="8.0"/>
      </rPr>
      <t xml:space="preserve"> HUF/EUR</t>
    </r>
  </si>
  <si>
    <r>
      <rPr>
        <rFont val="Arial Narrow"/>
        <color rgb="FF000000"/>
        <sz val="8.0"/>
      </rPr>
      <t>Pénztár (RON): 71,26</t>
    </r>
    <r>
      <rPr>
        <rFont val="Arial Narrow"/>
        <i/>
        <color rgb="FF000000"/>
        <sz val="8.0"/>
      </rPr>
      <t xml:space="preserve"> HUF/RON</t>
    </r>
  </si>
  <si>
    <t>Összesen</t>
  </si>
  <si>
    <t>2021. ÉVI KÖLTSÉGVETÉS ÉS I-XII. HAVI GAZDASÁGI BESZÁMOLÓ</t>
  </si>
  <si>
    <t>A tárgyidőszak gazdálkodásának főbb adatai</t>
  </si>
  <si>
    <t>Bevételek</t>
  </si>
  <si>
    <t>KÖLTSÉGVETÉS                    Terv (Ft)</t>
  </si>
  <si>
    <t>ALAPTEV.               Tény (Ft)</t>
  </si>
  <si>
    <t>ALAP TEV.-BŐL KÖZHASZNÚ TEV. Tény (Ft)</t>
  </si>
  <si>
    <t>VÁLL.-GAZD. TEV. Tény (Ft)</t>
  </si>
  <si>
    <t>EGYÉB TEV.                     Tény (Ft)</t>
  </si>
  <si>
    <t>ÖSSZESEN</t>
  </si>
  <si>
    <t>A KÖLTSÉGVETÉS ARÁNYÁBAN INDEXÁLT Tény (%)</t>
  </si>
  <si>
    <t>A BEVÉTELEK ARÁNYÁBAN INDEXÁLT Tény (%)</t>
  </si>
  <si>
    <t>PRESBITER belföldi előfizetési- és hirdetési díjak</t>
  </si>
  <si>
    <t>PRESBITER határon túli értékesítése</t>
  </si>
  <si>
    <t>Oktatási segédanyagok költségtérítései</t>
  </si>
  <si>
    <t>Konferenciák és egyéb rendezvények költségtérítései</t>
  </si>
  <si>
    <t>Tagdíjak</t>
  </si>
  <si>
    <t>SzJA 1%-ából származó bevételek</t>
  </si>
  <si>
    <t>NEA pályázati bevételek</t>
  </si>
  <si>
    <t>Közegyháztól kapott támogatás</t>
  </si>
  <si>
    <t>Adományok magánszemélyektől</t>
  </si>
  <si>
    <t>Támogatások más szervezetektől</t>
  </si>
  <si>
    <t>- ebből Kormányzati támogatások</t>
  </si>
  <si>
    <t>- Önkormányzattól kapott tám.</t>
  </si>
  <si>
    <t>- céges és egyéb támogatások</t>
  </si>
  <si>
    <t>Egyéb bevételek</t>
  </si>
  <si>
    <t>Pénzügyi műveletek bevételei</t>
  </si>
  <si>
    <t>Bevételek összesen</t>
  </si>
  <si>
    <t>Ráfordítások</t>
  </si>
  <si>
    <t>MŰKÖDÉS                     Tény (Ft)</t>
  </si>
  <si>
    <t>EGYÉB TEV.           Tény (Ft)</t>
  </si>
  <si>
    <t>Anyagköltség, másolás, karbantartás ktg.</t>
  </si>
  <si>
    <t>Posta- és telefonköltségek</t>
  </si>
  <si>
    <t>Utazási költségek</t>
  </si>
  <si>
    <t>Nyomdaköltségek</t>
  </si>
  <si>
    <t>Honlapok fenntartása, szerkesztése</t>
  </si>
  <si>
    <t>Oktatás, továbbképzés ktg.</t>
  </si>
  <si>
    <t>Konferenciák és egyéb rendezvények ktg.</t>
  </si>
  <si>
    <t>Szerződéses munkadíjak</t>
  </si>
  <si>
    <t>Banki és egyéb költségek</t>
  </si>
  <si>
    <t>Személyi ráfordítások és közterheik</t>
  </si>
  <si>
    <t>Értékcsökkenési leírási ktg.</t>
  </si>
  <si>
    <t>Különféle egyéb költségek és ráfordítások</t>
  </si>
  <si>
    <t>Ráfordítások összesen (társasági adó nélkül)</t>
  </si>
  <si>
    <t>ADÓZÁS ELŐTTI EREDMÉNY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</si>
</sst>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_-* #,##0.00\ _F_t_-;\-* #,##0.00\ _F_t_-;_-* &quot;-&quot;??\ _F_t_-;_-@"/>
    <numFmt numFmtId="165" formatCode="_-* #,##0\ _F_t_-;\-* #,##0\ _F_t_-;_-* &quot;-&quot;??\ _F_t_-;_-@"/>
    <numFmt numFmtId="166" formatCode="0.0%"/>
    <numFmt numFmtId="167" formatCode="[$-F800]dddd\,\ mmmm\ dd\,\ yyyy"/>
    <numFmt numFmtId="168" formatCode="_-* #,##0.00\ &quot;Ft&quot;_-;\-* #,##0.00\ &quot;Ft&quot;_-;_-* &quot;-&quot;??\ &quot;Ft&quot;_-;_-@"/>
  </numFmts>
  <fonts count="31">
    <font>
      <sz val="11.0"/>
      <color theme="1"/>
      <name val="Calibri"/>
      <scheme val="minor"/>
    </font>
    <font>
      <b/>
      <sz val="14.0"/>
      <color rgb="FF000000"/>
      <name val="Calibri"/>
    </font>
    <font>
      <b/>
      <sz val="8.0"/>
      <color rgb="FFFFFFFF"/>
      <name val="Arial Narrow"/>
    </font>
    <font>
      <sz val="8.0"/>
      <color rgb="FFFFFFFF"/>
      <name val="Arial Narrow"/>
    </font>
    <font>
      <b/>
      <sz val="8.0"/>
      <color rgb="FF000000"/>
      <name val="Arial Narrow"/>
    </font>
    <font>
      <sz val="8.0"/>
      <color rgb="FF000000"/>
      <name val="Arial Narrow"/>
    </font>
    <font>
      <b/>
      <i/>
      <sz val="8.0"/>
      <color rgb="FF000000"/>
      <name val="Arial Narrow"/>
    </font>
    <font/>
    <font>
      <b/>
      <sz val="7.0"/>
      <color rgb="FF000000"/>
      <name val="Arial Narrow"/>
    </font>
    <font>
      <sz val="8.0"/>
      <color theme="1"/>
      <name val="Arial Narrow"/>
    </font>
    <font>
      <b/>
      <sz val="8.0"/>
      <color theme="1"/>
      <name val="Arial Narrow"/>
    </font>
    <font>
      <b/>
      <sz val="7.0"/>
      <color rgb="FFFFFFFF"/>
      <name val="Arial Narrow"/>
    </font>
    <font>
      <b/>
      <sz val="9.0"/>
      <color rgb="FFFFFFFF"/>
      <name val="Arial Narrow"/>
    </font>
    <font>
      <sz val="6.0"/>
      <color rgb="FF000000"/>
      <name val="Arial Narrow"/>
    </font>
    <font>
      <sz val="11.0"/>
      <color theme="1"/>
      <name val="Calibri"/>
    </font>
    <font>
      <sz val="11.0"/>
      <color theme="1"/>
      <name val="Times New Roman"/>
    </font>
    <font>
      <sz val="11.0"/>
      <color rgb="FF000000"/>
      <name val="Times New Roman"/>
    </font>
    <font>
      <b/>
      <sz val="6.0"/>
      <color rgb="FF000000"/>
      <name val="Arial Narrow"/>
    </font>
    <font>
      <sz val="7.0"/>
      <color rgb="FF000000"/>
      <name val="Arial Narrow"/>
    </font>
    <font>
      <b/>
      <sz val="26.0"/>
      <color theme="1"/>
      <name val="Calibri"/>
    </font>
    <font>
      <b/>
      <sz val="10.0"/>
      <color theme="1"/>
      <name val="Arial Narrow"/>
    </font>
    <font>
      <sz val="10.0"/>
      <color theme="1"/>
      <name val="Arial Narrow"/>
    </font>
    <font>
      <sz val="10.0"/>
      <color rgb="FF000000"/>
      <name val="Arial Narrow"/>
    </font>
    <font>
      <sz val="9.0"/>
      <color theme="1"/>
      <name val="Arial Narrow"/>
    </font>
    <font>
      <sz val="9.0"/>
      <color rgb="FF000000"/>
      <name val="Arial Narrow"/>
    </font>
    <font>
      <b/>
      <sz val="12.0"/>
      <color theme="1"/>
      <name val="Arial Narrow"/>
    </font>
    <font>
      <b/>
      <sz val="9.0"/>
      <color theme="1"/>
      <name val="Arial Narrow"/>
    </font>
    <font>
      <i/>
      <sz val="10.0"/>
      <color theme="1"/>
      <name val="Arial Narrow"/>
    </font>
    <font>
      <sz val="10.0"/>
      <color theme="1"/>
      <name val="Times New Roman"/>
    </font>
    <font>
      <b/>
      <sz val="11.0"/>
      <color rgb="FFFFFFFF"/>
      <name val="Arial Narrow"/>
    </font>
    <font>
      <b/>
      <sz val="10.0"/>
      <color rgb="FFFFFFFF"/>
      <name val="Arial Narrow"/>
    </font>
  </fonts>
  <fills count="11">
    <fill>
      <patternFill patternType="none"/>
    </fill>
    <fill>
      <patternFill patternType="lightGray"/>
    </fill>
    <fill>
      <patternFill patternType="solid">
        <fgColor rgb="FF000000"/>
        <bgColor rgb="FF000000"/>
      </patternFill>
    </fill>
    <fill>
      <patternFill patternType="solid">
        <fgColor rgb="FFD0CECE"/>
        <bgColor rgb="FFD0CECE"/>
      </patternFill>
    </fill>
    <fill>
      <patternFill patternType="solid">
        <fgColor rgb="FFC0C0C0"/>
        <bgColor rgb="FFC0C0C0"/>
      </patternFill>
    </fill>
    <fill>
      <patternFill patternType="solid">
        <fgColor rgb="FF757070"/>
        <bgColor rgb="FF757070"/>
      </patternFill>
    </fill>
    <fill>
      <patternFill patternType="solid">
        <fgColor rgb="FFAEABAB"/>
        <bgColor rgb="FFAEABAB"/>
      </patternFill>
    </fill>
    <fill>
      <patternFill patternType="solid">
        <fgColor rgb="FF171616"/>
        <bgColor rgb="FF171616"/>
      </patternFill>
    </fill>
    <fill>
      <patternFill patternType="solid">
        <fgColor rgb="FF3A3838"/>
        <bgColor rgb="FF3A3838"/>
      </patternFill>
    </fill>
    <fill>
      <patternFill patternType="solid">
        <fgColor rgb="FF7F7F7F"/>
        <bgColor rgb="FF7F7F7F"/>
      </patternFill>
    </fill>
    <fill>
      <patternFill patternType="solid">
        <fgColor rgb="FF808080"/>
        <bgColor rgb="FF808080"/>
      </patternFill>
    </fill>
  </fills>
  <borders count="80">
    <border/>
    <border>
      <left style="medium">
        <color rgb="FF000000"/>
      </left>
      <right/>
      <top style="medium">
        <color rgb="FF000000"/>
      </top>
      <bottom/>
    </border>
    <border>
      <left/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</border>
    <border>
      <right style="medium">
        <color rgb="FF000000"/>
      </right>
    </border>
    <border>
      <left style="medium">
        <color rgb="FF000000"/>
      </left>
      <right style="medium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/>
      <bottom/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/>
      <top/>
      <bottom style="medium">
        <color rgb="FF000000"/>
      </bottom>
    </border>
    <border>
      <left/>
      <right/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</borders>
  <cellStyleXfs count="1">
    <xf borderId="0" fillId="0" fontId="0" numFmtId="0" applyAlignment="1" applyFont="1"/>
  </cellStyleXfs>
  <cellXfs count="31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1" numFmtId="0" xfId="0" applyAlignment="1" applyFont="1">
      <alignment vertical="center"/>
    </xf>
    <xf borderId="1" fillId="2" fontId="2" numFmtId="0" xfId="0" applyAlignment="1" applyBorder="1" applyFill="1" applyFont="1">
      <alignment vertical="center"/>
    </xf>
    <xf borderId="2" fillId="2" fontId="3" numFmtId="0" xfId="0" applyAlignment="1" applyBorder="1" applyFont="1">
      <alignment vertical="center"/>
    </xf>
    <xf borderId="0" fillId="0" fontId="4" numFmtId="0" xfId="0" applyAlignment="1" applyFont="1">
      <alignment vertical="center"/>
    </xf>
    <xf borderId="0" fillId="0" fontId="5" numFmtId="0" xfId="0" applyAlignment="1" applyFont="1">
      <alignment vertical="center"/>
    </xf>
    <xf borderId="0" fillId="0" fontId="6" numFmtId="0" xfId="0" applyAlignment="1" applyFont="1">
      <alignment horizontal="right" vertical="top"/>
    </xf>
    <xf borderId="3" fillId="0" fontId="5" numFmtId="3" xfId="0" applyAlignment="1" applyBorder="1" applyFont="1" applyNumberFormat="1">
      <alignment horizontal="center" shrinkToFit="0" textRotation="90" vertical="center" wrapText="1"/>
    </xf>
    <xf borderId="4" fillId="0" fontId="4" numFmtId="0" xfId="0" applyAlignment="1" applyBorder="1" applyFont="1">
      <alignment horizontal="center" shrinkToFit="0" vertical="center" wrapText="1"/>
    </xf>
    <xf borderId="5" fillId="0" fontId="4" numFmtId="164" xfId="0" applyAlignment="1" applyBorder="1" applyFont="1" applyNumberFormat="1">
      <alignment horizontal="center" shrinkToFit="0" vertical="center" wrapText="1"/>
    </xf>
    <xf borderId="6" fillId="0" fontId="4" numFmtId="0" xfId="0" applyAlignment="1" applyBorder="1" applyFont="1">
      <alignment horizontal="center" vertical="center"/>
    </xf>
    <xf borderId="5" fillId="0" fontId="4" numFmtId="0" xfId="0" applyAlignment="1" applyBorder="1" applyFont="1">
      <alignment horizontal="center" vertical="center"/>
    </xf>
    <xf borderId="5" fillId="0" fontId="4" numFmtId="0" xfId="0" applyAlignment="1" applyBorder="1" applyFont="1">
      <alignment horizontal="center" shrinkToFit="0" vertical="center" wrapText="1"/>
    </xf>
    <xf borderId="7" fillId="0" fontId="7" numFmtId="0" xfId="0" applyBorder="1" applyFont="1"/>
    <xf borderId="8" fillId="0" fontId="7" numFmtId="0" xfId="0" applyBorder="1" applyFont="1"/>
    <xf borderId="9" fillId="0" fontId="7" numFmtId="0" xfId="0" applyBorder="1" applyFont="1"/>
    <xf borderId="10" fillId="0" fontId="4" numFmtId="0" xfId="0" applyAlignment="1" applyBorder="1" applyFont="1">
      <alignment horizontal="center" vertical="center"/>
    </xf>
    <xf borderId="11" fillId="0" fontId="7" numFmtId="0" xfId="0" applyBorder="1" applyFont="1"/>
    <xf borderId="12" fillId="0" fontId="7" numFmtId="0" xfId="0" applyBorder="1" applyFont="1"/>
    <xf borderId="13" fillId="0" fontId="7" numFmtId="0" xfId="0" applyBorder="1" applyFont="1"/>
    <xf borderId="14" fillId="0" fontId="8" numFmtId="3" xfId="0" applyAlignment="1" applyBorder="1" applyFont="1" applyNumberFormat="1">
      <alignment shrinkToFit="0" vertical="center" wrapText="1"/>
    </xf>
    <xf borderId="15" fillId="0" fontId="8" numFmtId="3" xfId="0" applyAlignment="1" applyBorder="1" applyFont="1" applyNumberFormat="1">
      <alignment shrinkToFit="0" vertical="center" wrapText="1"/>
    </xf>
    <xf borderId="16" fillId="0" fontId="4" numFmtId="3" xfId="0" applyAlignment="1" applyBorder="1" applyFont="1" applyNumberFormat="1">
      <alignment horizontal="center" shrinkToFit="0" vertical="center" wrapText="1"/>
    </xf>
    <xf borderId="17" fillId="0" fontId="7" numFmtId="0" xfId="0" applyBorder="1" applyFont="1"/>
    <xf borderId="18" fillId="0" fontId="7" numFmtId="0" xfId="0" applyBorder="1" applyFont="1"/>
    <xf borderId="19" fillId="0" fontId="8" numFmtId="164" xfId="0" applyAlignment="1" applyBorder="1" applyFont="1" applyNumberFormat="1">
      <alignment horizontal="center" shrinkToFit="0" vertical="center" wrapText="1"/>
    </xf>
    <xf borderId="20" fillId="0" fontId="8" numFmtId="164" xfId="0" applyAlignment="1" applyBorder="1" applyFont="1" applyNumberFormat="1">
      <alignment horizontal="center" shrinkToFit="0" vertical="center" wrapText="1"/>
    </xf>
    <xf borderId="21" fillId="0" fontId="8" numFmtId="164" xfId="0" applyAlignment="1" applyBorder="1" applyFont="1" applyNumberFormat="1">
      <alignment horizontal="center" shrinkToFit="0" vertical="center" wrapText="1"/>
    </xf>
    <xf borderId="22" fillId="0" fontId="5" numFmtId="49" xfId="0" applyAlignment="1" applyBorder="1" applyFont="1" applyNumberFormat="1">
      <alignment vertical="center"/>
    </xf>
    <xf borderId="22" fillId="0" fontId="5" numFmtId="49" xfId="0" applyAlignment="1" applyBorder="1" applyFont="1" applyNumberFormat="1">
      <alignment horizontal="left" shrinkToFit="0" vertical="center" wrapText="1"/>
    </xf>
    <xf borderId="22" fillId="0" fontId="5" numFmtId="165" xfId="0" applyAlignment="1" applyBorder="1" applyFont="1" applyNumberFormat="1">
      <alignment horizontal="right" shrinkToFit="0" vertical="center" wrapText="1"/>
    </xf>
    <xf borderId="22" fillId="0" fontId="5" numFmtId="3" xfId="0" applyAlignment="1" applyBorder="1" applyFont="1" applyNumberFormat="1">
      <alignment horizontal="right" shrinkToFit="0" vertical="center" wrapText="1"/>
    </xf>
    <xf borderId="23" fillId="3" fontId="5" numFmtId="3" xfId="0" applyAlignment="1" applyBorder="1" applyFill="1" applyFont="1" applyNumberFormat="1">
      <alignment horizontal="right" shrinkToFit="0" vertical="center" wrapText="1"/>
    </xf>
    <xf borderId="22" fillId="0" fontId="4" numFmtId="3" xfId="0" applyAlignment="1" applyBorder="1" applyFont="1" applyNumberFormat="1">
      <alignment horizontal="right" shrinkToFit="0" vertical="center" wrapText="1"/>
    </xf>
    <xf borderId="22" fillId="0" fontId="5" numFmtId="166" xfId="0" applyAlignment="1" applyBorder="1" applyFont="1" applyNumberFormat="1">
      <alignment horizontal="right" shrinkToFit="0" vertical="center" wrapText="1"/>
    </xf>
    <xf borderId="24" fillId="0" fontId="5" numFmtId="49" xfId="0" applyAlignment="1" applyBorder="1" applyFont="1" applyNumberFormat="1">
      <alignment vertical="center"/>
    </xf>
    <xf borderId="24" fillId="0" fontId="5" numFmtId="165" xfId="0" applyAlignment="1" applyBorder="1" applyFont="1" applyNumberFormat="1">
      <alignment horizontal="right" shrinkToFit="0" vertical="center" wrapText="1"/>
    </xf>
    <xf borderId="24" fillId="3" fontId="5" numFmtId="3" xfId="0" applyAlignment="1" applyBorder="1" applyFont="1" applyNumberFormat="1">
      <alignment horizontal="right" shrinkToFit="0" vertical="center" wrapText="1"/>
    </xf>
    <xf borderId="24" fillId="0" fontId="5" numFmtId="3" xfId="0" applyAlignment="1" applyBorder="1" applyFont="1" applyNumberFormat="1">
      <alignment horizontal="right" shrinkToFit="0" vertical="center" wrapText="1"/>
    </xf>
    <xf borderId="25" fillId="0" fontId="5" numFmtId="49" xfId="0" applyAlignment="1" applyBorder="1" applyFont="1" applyNumberFormat="1">
      <alignment vertical="center"/>
    </xf>
    <xf borderId="25" fillId="0" fontId="5" numFmtId="165" xfId="0" applyAlignment="1" applyBorder="1" applyFont="1" applyNumberFormat="1">
      <alignment horizontal="right" shrinkToFit="0" vertical="center" wrapText="1"/>
    </xf>
    <xf borderId="25" fillId="0" fontId="5" numFmtId="3" xfId="0" applyAlignment="1" applyBorder="1" applyFont="1" applyNumberFormat="1">
      <alignment horizontal="right" shrinkToFit="0" vertical="center" wrapText="1"/>
    </xf>
    <xf borderId="26" fillId="3" fontId="5" numFmtId="3" xfId="0" applyAlignment="1" applyBorder="1" applyFont="1" applyNumberFormat="1">
      <alignment horizontal="right" shrinkToFit="0" vertical="center" wrapText="1"/>
    </xf>
    <xf borderId="25" fillId="0" fontId="9" numFmtId="49" xfId="0" applyAlignment="1" applyBorder="1" applyFont="1" applyNumberFormat="1">
      <alignment vertical="center"/>
    </xf>
    <xf borderId="25" fillId="0" fontId="9" numFmtId="49" xfId="0" applyAlignment="1" applyBorder="1" applyFont="1" applyNumberFormat="1">
      <alignment shrinkToFit="0" vertical="center" wrapText="1"/>
    </xf>
    <xf borderId="25" fillId="0" fontId="9" numFmtId="165" xfId="0" applyAlignment="1" applyBorder="1" applyFont="1" applyNumberFormat="1">
      <alignment horizontal="right" shrinkToFit="0" vertical="center" wrapText="1"/>
    </xf>
    <xf borderId="27" fillId="0" fontId="4" numFmtId="3" xfId="0" applyAlignment="1" applyBorder="1" applyFont="1" applyNumberFormat="1">
      <alignment horizontal="right" shrinkToFit="0" vertical="center" wrapText="1"/>
    </xf>
    <xf borderId="24" fillId="0" fontId="5" numFmtId="166" xfId="0" applyAlignment="1" applyBorder="1" applyFont="1" applyNumberFormat="1">
      <alignment horizontal="right" shrinkToFit="0" vertical="center" wrapText="1"/>
    </xf>
    <xf borderId="27" fillId="0" fontId="5" numFmtId="3" xfId="0" applyAlignment="1" applyBorder="1" applyFont="1" applyNumberFormat="1">
      <alignment horizontal="right" shrinkToFit="0" vertical="center" wrapText="1"/>
    </xf>
    <xf borderId="25" fillId="0" fontId="4" numFmtId="3" xfId="0" applyAlignment="1" applyBorder="1" applyFont="1" applyNumberFormat="1">
      <alignment horizontal="right" shrinkToFit="0" vertical="center" wrapText="1"/>
    </xf>
    <xf borderId="25" fillId="0" fontId="5" numFmtId="166" xfId="0" applyAlignment="1" applyBorder="1" applyFont="1" applyNumberFormat="1">
      <alignment horizontal="right" shrinkToFit="0" vertical="center" wrapText="1"/>
    </xf>
    <xf borderId="28" fillId="4" fontId="4" numFmtId="49" xfId="0" applyAlignment="1" applyBorder="1" applyFill="1" applyFont="1" applyNumberFormat="1">
      <alignment vertical="center"/>
    </xf>
    <xf borderId="29" fillId="4" fontId="4" numFmtId="49" xfId="0" applyAlignment="1" applyBorder="1" applyFont="1" applyNumberFormat="1">
      <alignment vertical="center"/>
    </xf>
    <xf borderId="29" fillId="0" fontId="10" numFmtId="165" xfId="0" applyAlignment="1" applyBorder="1" applyFont="1" applyNumberFormat="1">
      <alignment horizontal="right" shrinkToFit="0" vertical="center" wrapText="1"/>
    </xf>
    <xf borderId="29" fillId="0" fontId="4" numFmtId="166" xfId="0" applyAlignment="1" applyBorder="1" applyFont="1" applyNumberFormat="1">
      <alignment horizontal="right" shrinkToFit="0" vertical="center" wrapText="1"/>
    </xf>
    <xf borderId="22" fillId="0" fontId="5" numFmtId="49" xfId="0" applyAlignment="1" applyBorder="1" applyFont="1" applyNumberFormat="1">
      <alignment shrinkToFit="0" vertical="center" wrapText="1"/>
    </xf>
    <xf borderId="24" fillId="0" fontId="5" numFmtId="49" xfId="0" applyAlignment="1" applyBorder="1" applyFont="1" applyNumberFormat="1">
      <alignment shrinkToFit="0" vertical="center" wrapText="1"/>
    </xf>
    <xf borderId="24" fillId="0" fontId="4" numFmtId="3" xfId="0" applyAlignment="1" applyBorder="1" applyFont="1" applyNumberFormat="1">
      <alignment horizontal="right" shrinkToFit="0" vertical="center" wrapText="1"/>
    </xf>
    <xf borderId="25" fillId="0" fontId="5" numFmtId="49" xfId="0" applyAlignment="1" applyBorder="1" applyFont="1" applyNumberFormat="1">
      <alignment shrinkToFit="0" vertical="center" wrapText="1"/>
    </xf>
    <xf borderId="27" fillId="0" fontId="5" numFmtId="166" xfId="0" applyAlignment="1" applyBorder="1" applyFont="1" applyNumberFormat="1">
      <alignment horizontal="right" shrinkToFit="0" vertical="center" wrapText="1"/>
    </xf>
    <xf borderId="29" fillId="4" fontId="4" numFmtId="49" xfId="0" applyAlignment="1" applyBorder="1" applyFont="1" applyNumberFormat="1">
      <alignment shrinkToFit="0" vertical="center" wrapText="1"/>
    </xf>
    <xf borderId="29" fillId="0" fontId="4" numFmtId="165" xfId="0" applyAlignment="1" applyBorder="1" applyFont="1" applyNumberFormat="1">
      <alignment horizontal="right" shrinkToFit="0" vertical="center" wrapText="1"/>
    </xf>
    <xf borderId="29" fillId="0" fontId="4" numFmtId="3" xfId="0" applyAlignment="1" applyBorder="1" applyFont="1" applyNumberFormat="1">
      <alignment horizontal="right" shrinkToFit="0" vertical="center" wrapText="1"/>
    </xf>
    <xf borderId="30" fillId="0" fontId="5" numFmtId="49" xfId="0" applyAlignment="1" applyBorder="1" applyFont="1" applyNumberFormat="1">
      <alignment vertical="center"/>
    </xf>
    <xf borderId="30" fillId="0" fontId="5" numFmtId="49" xfId="0" applyAlignment="1" applyBorder="1" applyFont="1" applyNumberFormat="1">
      <alignment shrinkToFit="0" vertical="center" wrapText="1"/>
    </xf>
    <xf borderId="30" fillId="0" fontId="5" numFmtId="165" xfId="0" applyAlignment="1" applyBorder="1" applyFont="1" applyNumberFormat="1">
      <alignment horizontal="right" shrinkToFit="0" vertical="center" wrapText="1"/>
    </xf>
    <xf borderId="24" fillId="0" fontId="9" numFmtId="49" xfId="0" applyAlignment="1" applyBorder="1" applyFont="1" applyNumberFormat="1">
      <alignment vertical="center"/>
    </xf>
    <xf borderId="24" fillId="0" fontId="9" numFmtId="49" xfId="0" applyAlignment="1" applyBorder="1" applyFont="1" applyNumberFormat="1">
      <alignment shrinkToFit="0" vertical="center" wrapText="1"/>
    </xf>
    <xf borderId="24" fillId="0" fontId="9" numFmtId="165" xfId="0" applyAlignment="1" applyBorder="1" applyFont="1" applyNumberFormat="1">
      <alignment horizontal="right" shrinkToFit="0" vertical="center" wrapText="1"/>
    </xf>
    <xf borderId="28" fillId="5" fontId="2" numFmtId="49" xfId="0" applyAlignment="1" applyBorder="1" applyFill="1" applyFont="1" applyNumberFormat="1">
      <alignment shrinkToFit="0" vertical="center" wrapText="1"/>
    </xf>
    <xf borderId="29" fillId="5" fontId="2" numFmtId="49" xfId="0" applyAlignment="1" applyBorder="1" applyFont="1" applyNumberFormat="1">
      <alignment shrinkToFit="0" vertical="center" wrapText="1"/>
    </xf>
    <xf borderId="29" fillId="5" fontId="2" numFmtId="165" xfId="0" applyAlignment="1" applyBorder="1" applyFont="1" applyNumberFormat="1">
      <alignment horizontal="right" shrinkToFit="0" vertical="center" wrapText="1"/>
    </xf>
    <xf borderId="29" fillId="5" fontId="11" numFmtId="165" xfId="0" applyAlignment="1" applyBorder="1" applyFont="1" applyNumberFormat="1">
      <alignment horizontal="right" shrinkToFit="0" vertical="center" wrapText="1"/>
    </xf>
    <xf borderId="29" fillId="5" fontId="2" numFmtId="3" xfId="0" applyAlignment="1" applyBorder="1" applyFont="1" applyNumberFormat="1">
      <alignment horizontal="right" shrinkToFit="0" vertical="center" wrapText="1"/>
    </xf>
    <xf borderId="29" fillId="5" fontId="2" numFmtId="166" xfId="0" applyAlignment="1" applyBorder="1" applyFont="1" applyNumberFormat="1">
      <alignment horizontal="right" shrinkToFit="0" vertical="center" wrapText="1"/>
    </xf>
    <xf borderId="23" fillId="3" fontId="5" numFmtId="165" xfId="0" applyAlignment="1" applyBorder="1" applyFont="1" applyNumberFormat="1">
      <alignment horizontal="right" shrinkToFit="0" vertical="center" wrapText="1"/>
    </xf>
    <xf borderId="24" fillId="3" fontId="5" numFmtId="165" xfId="0" applyAlignment="1" applyBorder="1" applyFont="1" applyNumberFormat="1">
      <alignment horizontal="right" shrinkToFit="0" vertical="center" wrapText="1"/>
    </xf>
    <xf borderId="24" fillId="3" fontId="9" numFmtId="3" xfId="0" applyAlignment="1" applyBorder="1" applyFont="1" applyNumberFormat="1">
      <alignment horizontal="right" shrinkToFit="0" vertical="center" wrapText="1"/>
    </xf>
    <xf borderId="24" fillId="0" fontId="9" numFmtId="3" xfId="0" applyAlignment="1" applyBorder="1" applyFont="1" applyNumberFormat="1">
      <alignment horizontal="right" shrinkToFit="0" vertical="center" wrapText="1"/>
    </xf>
    <xf borderId="24" fillId="0" fontId="4" numFmtId="165" xfId="0" applyAlignment="1" applyBorder="1" applyFont="1" applyNumberFormat="1">
      <alignment horizontal="right" shrinkToFit="0" vertical="center" wrapText="1"/>
    </xf>
    <xf borderId="26" fillId="3" fontId="5" numFmtId="165" xfId="0" applyAlignment="1" applyBorder="1" applyFont="1" applyNumberFormat="1">
      <alignment horizontal="right" shrinkToFit="0" vertical="center" wrapText="1"/>
    </xf>
    <xf borderId="25" fillId="0" fontId="4" numFmtId="165" xfId="0" applyAlignment="1" applyBorder="1" applyFont="1" applyNumberFormat="1">
      <alignment horizontal="right" shrinkToFit="0" vertical="center" wrapText="1"/>
    </xf>
    <xf borderId="29" fillId="0" fontId="8" numFmtId="165" xfId="0" applyAlignment="1" applyBorder="1" applyFont="1" applyNumberFormat="1">
      <alignment horizontal="right" shrinkToFit="0" vertical="center" wrapText="1"/>
    </xf>
    <xf borderId="22" fillId="0" fontId="9" numFmtId="49" xfId="0" applyAlignment="1" applyBorder="1" applyFont="1" applyNumberFormat="1">
      <alignment vertical="center"/>
    </xf>
    <xf borderId="22" fillId="0" fontId="9" numFmtId="49" xfId="0" applyAlignment="1" applyBorder="1" applyFont="1" applyNumberFormat="1">
      <alignment horizontal="left" shrinkToFit="0" vertical="center" wrapText="1"/>
    </xf>
    <xf borderId="22" fillId="0" fontId="9" numFmtId="3" xfId="0" applyAlignment="1" applyBorder="1" applyFont="1" applyNumberFormat="1">
      <alignment horizontal="right" shrinkToFit="0" vertical="center" wrapText="1"/>
    </xf>
    <xf borderId="25" fillId="0" fontId="9" numFmtId="3" xfId="0" applyAlignment="1" applyBorder="1" applyFont="1" applyNumberFormat="1">
      <alignment horizontal="right" shrinkToFit="0" vertical="center" wrapText="1"/>
    </xf>
    <xf borderId="31" fillId="5" fontId="2" numFmtId="49" xfId="0" applyAlignment="1" applyBorder="1" applyFont="1" applyNumberFormat="1">
      <alignment shrinkToFit="0" vertical="center" wrapText="1"/>
    </xf>
    <xf borderId="32" fillId="5" fontId="2" numFmtId="49" xfId="0" applyAlignment="1" applyBorder="1" applyFont="1" applyNumberFormat="1">
      <alignment shrinkToFit="0" vertical="center" wrapText="1"/>
    </xf>
    <xf borderId="32" fillId="5" fontId="2" numFmtId="165" xfId="0" applyAlignment="1" applyBorder="1" applyFont="1" applyNumberFormat="1">
      <alignment horizontal="right" shrinkToFit="0" vertical="center" wrapText="1"/>
    </xf>
    <xf borderId="32" fillId="5" fontId="11" numFmtId="165" xfId="0" applyAlignment="1" applyBorder="1" applyFont="1" applyNumberFormat="1">
      <alignment horizontal="right" shrinkToFit="0" vertical="center" wrapText="1"/>
    </xf>
    <xf borderId="32" fillId="5" fontId="2" numFmtId="3" xfId="0" applyAlignment="1" applyBorder="1" applyFont="1" applyNumberFormat="1">
      <alignment horizontal="right" shrinkToFit="0" vertical="center" wrapText="1"/>
    </xf>
    <xf borderId="32" fillId="5" fontId="2" numFmtId="166" xfId="0" applyAlignment="1" applyBorder="1" applyFont="1" applyNumberFormat="1">
      <alignment horizontal="right" shrinkToFit="0" vertical="center" wrapText="1"/>
    </xf>
    <xf borderId="24" fillId="0" fontId="4" numFmtId="49" xfId="0" applyAlignment="1" applyBorder="1" applyFont="1" applyNumberFormat="1">
      <alignment shrinkToFit="0" vertical="center" wrapText="1"/>
    </xf>
    <xf borderId="25" fillId="0" fontId="4" numFmtId="49" xfId="0" applyAlignment="1" applyBorder="1" applyFont="1" applyNumberFormat="1">
      <alignment shrinkToFit="0" vertical="center" wrapText="1"/>
    </xf>
    <xf borderId="26" fillId="3" fontId="9" numFmtId="3" xfId="0" applyAlignment="1" applyBorder="1" applyFont="1" applyNumberFormat="1">
      <alignment horizontal="right" shrinkToFit="0" vertical="center" wrapText="1"/>
    </xf>
    <xf borderId="28" fillId="5" fontId="2" numFmtId="49" xfId="0" applyAlignment="1" applyBorder="1" applyFont="1" applyNumberFormat="1">
      <alignment horizontal="left" shrinkToFit="0" vertical="center" wrapText="1"/>
    </xf>
    <xf borderId="28" fillId="6" fontId="12" numFmtId="49" xfId="0" applyAlignment="1" applyBorder="1" applyFill="1" applyFont="1" applyNumberFormat="1">
      <alignment vertical="center"/>
    </xf>
    <xf borderId="29" fillId="6" fontId="2" numFmtId="49" xfId="0" applyAlignment="1" applyBorder="1" applyFont="1" applyNumberFormat="1">
      <alignment vertical="center"/>
    </xf>
    <xf borderId="29" fillId="6" fontId="2" numFmtId="165" xfId="0" applyAlignment="1" applyBorder="1" applyFont="1" applyNumberFormat="1">
      <alignment horizontal="right" shrinkToFit="0" vertical="center" wrapText="1"/>
    </xf>
    <xf borderId="29" fillId="6" fontId="11" numFmtId="165" xfId="0" applyAlignment="1" applyBorder="1" applyFont="1" applyNumberFormat="1">
      <alignment horizontal="right" shrinkToFit="0" vertical="center" wrapText="1"/>
    </xf>
    <xf borderId="29" fillId="6" fontId="11" numFmtId="166" xfId="0" applyAlignment="1" applyBorder="1" applyFont="1" applyNumberFormat="1">
      <alignment horizontal="right" shrinkToFit="0" vertical="center" wrapText="1"/>
    </xf>
    <xf borderId="29" fillId="6" fontId="11" numFmtId="3" xfId="0" applyAlignment="1" applyBorder="1" applyFont="1" applyNumberFormat="1">
      <alignment horizontal="right" shrinkToFit="0" vertical="center" wrapText="1"/>
    </xf>
    <xf borderId="22" fillId="0" fontId="5" numFmtId="0" xfId="0" applyAlignment="1" applyBorder="1" applyFont="1">
      <alignment horizontal="left" shrinkToFit="0" vertical="center" wrapText="1"/>
    </xf>
    <xf borderId="23" fillId="3" fontId="5" numFmtId="3" xfId="0" applyAlignment="1" applyBorder="1" applyFont="1" applyNumberFormat="1">
      <alignment shrinkToFit="0" vertical="center" wrapText="1"/>
    </xf>
    <xf borderId="22" fillId="0" fontId="5" numFmtId="3" xfId="0" applyAlignment="1" applyBorder="1" applyFont="1" applyNumberFormat="1">
      <alignment shrinkToFit="0" vertical="center" wrapText="1"/>
    </xf>
    <xf borderId="24" fillId="0" fontId="5" numFmtId="49" xfId="0" applyAlignment="1" applyBorder="1" applyFont="1" applyNumberFormat="1">
      <alignment horizontal="left" shrinkToFit="0" vertical="center" wrapText="1"/>
    </xf>
    <xf borderId="24" fillId="0" fontId="5" numFmtId="0" xfId="0" applyAlignment="1" applyBorder="1" applyFont="1">
      <alignment horizontal="left" vertical="center"/>
    </xf>
    <xf borderId="24" fillId="3" fontId="5" numFmtId="3" xfId="0" applyAlignment="1" applyBorder="1" applyFont="1" applyNumberFormat="1">
      <alignment shrinkToFit="0" vertical="center" wrapText="1"/>
    </xf>
    <xf borderId="24" fillId="0" fontId="5" numFmtId="3" xfId="0" applyAlignment="1" applyBorder="1" applyFont="1" applyNumberFormat="1">
      <alignment shrinkToFit="0" vertical="center" wrapText="1"/>
    </xf>
    <xf borderId="24" fillId="0" fontId="9" numFmtId="0" xfId="0" applyAlignment="1" applyBorder="1" applyFont="1">
      <alignment horizontal="left" vertical="center"/>
    </xf>
    <xf borderId="24" fillId="0" fontId="9" numFmtId="49" xfId="0" applyAlignment="1" applyBorder="1" applyFont="1" applyNumberFormat="1">
      <alignment horizontal="left" shrinkToFit="0" vertical="center" wrapText="1"/>
    </xf>
    <xf borderId="24" fillId="0" fontId="9" numFmtId="0" xfId="0" applyAlignment="1" applyBorder="1" applyFont="1">
      <alignment horizontal="left" shrinkToFit="0" vertical="center" wrapText="1"/>
    </xf>
    <xf borderId="24" fillId="0" fontId="5" numFmtId="0" xfId="0" applyAlignment="1" applyBorder="1" applyFont="1">
      <alignment horizontal="left" shrinkToFit="0" vertical="center" wrapText="1"/>
    </xf>
    <xf borderId="25" fillId="0" fontId="5" numFmtId="0" xfId="0" applyAlignment="1" applyBorder="1" applyFont="1">
      <alignment horizontal="left" shrinkToFit="0" vertical="center" wrapText="1"/>
    </xf>
    <xf borderId="25" fillId="0" fontId="13" numFmtId="49" xfId="0" applyAlignment="1" applyBorder="1" applyFont="1" applyNumberFormat="1">
      <alignment horizontal="left" shrinkToFit="0" vertical="center" wrapText="1"/>
    </xf>
    <xf borderId="28" fillId="4" fontId="4" numFmtId="0" xfId="0" applyAlignment="1" applyBorder="1" applyFont="1">
      <alignment horizontal="left" shrinkToFit="0" vertical="center" wrapText="1"/>
    </xf>
    <xf borderId="29" fillId="4" fontId="4" numFmtId="0" xfId="0" applyAlignment="1" applyBorder="1" applyFont="1">
      <alignment horizontal="left" vertical="center"/>
    </xf>
    <xf borderId="29" fillId="0" fontId="5" numFmtId="166" xfId="0" applyAlignment="1" applyBorder="1" applyFont="1" applyNumberFormat="1">
      <alignment horizontal="right" shrinkToFit="0" vertical="center" wrapText="1"/>
    </xf>
    <xf borderId="29" fillId="0" fontId="5" numFmtId="3" xfId="0" applyAlignment="1" applyBorder="1" applyFont="1" applyNumberFormat="1">
      <alignment horizontal="right" shrinkToFit="0" vertical="center" wrapText="1"/>
    </xf>
    <xf borderId="27" fillId="0" fontId="5" numFmtId="0" xfId="0" applyAlignment="1" applyBorder="1" applyFont="1">
      <alignment horizontal="left" shrinkToFit="0" vertical="center" wrapText="1"/>
    </xf>
    <xf borderId="27" fillId="0" fontId="5" numFmtId="49" xfId="0" applyAlignment="1" applyBorder="1" applyFont="1" applyNumberFormat="1">
      <alignment horizontal="left" shrinkToFit="0" vertical="center" wrapText="1"/>
    </xf>
    <xf borderId="27" fillId="0" fontId="5" numFmtId="165" xfId="0" applyAlignment="1" applyBorder="1" applyFont="1" applyNumberFormat="1">
      <alignment horizontal="right" shrinkToFit="0" vertical="center" wrapText="1"/>
    </xf>
    <xf borderId="33" fillId="3" fontId="5" numFmtId="3" xfId="0" applyAlignment="1" applyBorder="1" applyFont="1" applyNumberFormat="1">
      <alignment horizontal="right" shrinkToFit="0" vertical="center" wrapText="1"/>
    </xf>
    <xf borderId="29" fillId="4" fontId="4" numFmtId="49" xfId="0" applyAlignment="1" applyBorder="1" applyFont="1" applyNumberFormat="1">
      <alignment horizontal="left" shrinkToFit="0" vertical="center" wrapText="1"/>
    </xf>
    <xf borderId="29" fillId="4" fontId="4" numFmtId="49" xfId="0" applyAlignment="1" applyBorder="1" applyFont="1" applyNumberFormat="1">
      <alignment horizontal="left" vertical="center"/>
    </xf>
    <xf borderId="34" fillId="6" fontId="12" numFmtId="3" xfId="0" applyAlignment="1" applyBorder="1" applyFont="1" applyNumberFormat="1">
      <alignment horizontal="left" vertical="center"/>
    </xf>
    <xf borderId="35" fillId="6" fontId="2" numFmtId="0" xfId="0" applyAlignment="1" applyBorder="1" applyFont="1">
      <alignment horizontal="center" vertical="center"/>
    </xf>
    <xf borderId="35" fillId="6" fontId="2" numFmtId="165" xfId="0" applyAlignment="1" applyBorder="1" applyFont="1" applyNumberFormat="1">
      <alignment horizontal="right" shrinkToFit="0" vertical="center" wrapText="1"/>
    </xf>
    <xf borderId="35" fillId="6" fontId="11" numFmtId="165" xfId="0" applyAlignment="1" applyBorder="1" applyFont="1" applyNumberFormat="1">
      <alignment horizontal="right" shrinkToFit="0" vertical="center" wrapText="1"/>
    </xf>
    <xf borderId="35" fillId="6" fontId="2" numFmtId="3" xfId="0" applyAlignment="1" applyBorder="1" applyFont="1" applyNumberFormat="1">
      <alignment horizontal="right" shrinkToFit="0" vertical="center" wrapText="1"/>
    </xf>
    <xf borderId="35" fillId="6" fontId="2" numFmtId="166" xfId="0" applyAlignment="1" applyBorder="1" applyFont="1" applyNumberFormat="1">
      <alignment horizontal="right" shrinkToFit="0" vertical="center" wrapText="1"/>
    </xf>
    <xf borderId="23" fillId="6" fontId="2" numFmtId="3" xfId="0" applyAlignment="1" applyBorder="1" applyFont="1" applyNumberFormat="1">
      <alignment horizontal="right" shrinkToFit="0" vertical="center" wrapText="1"/>
    </xf>
    <xf borderId="34" fillId="7" fontId="12" numFmtId="3" xfId="0" applyAlignment="1" applyBorder="1" applyFill="1" applyFont="1" applyNumberFormat="1">
      <alignment horizontal="left" vertical="center"/>
    </xf>
    <xf borderId="35" fillId="7" fontId="2" numFmtId="0" xfId="0" applyAlignment="1" applyBorder="1" applyFont="1">
      <alignment horizontal="center" vertical="center"/>
    </xf>
    <xf borderId="35" fillId="7" fontId="2" numFmtId="165" xfId="0" applyAlignment="1" applyBorder="1" applyFont="1" applyNumberFormat="1">
      <alignment horizontal="right" shrinkToFit="0" vertical="center" wrapText="1"/>
    </xf>
    <xf borderId="35" fillId="7" fontId="2" numFmtId="3" xfId="0" applyAlignment="1" applyBorder="1" applyFont="1" applyNumberFormat="1">
      <alignment horizontal="right" shrinkToFit="0" vertical="center" wrapText="1"/>
    </xf>
    <xf borderId="35" fillId="7" fontId="2" numFmtId="166" xfId="0" applyAlignment="1" applyBorder="1" applyFont="1" applyNumberFormat="1">
      <alignment horizontal="right" shrinkToFit="0" vertical="center" wrapText="1"/>
    </xf>
    <xf borderId="23" fillId="7" fontId="2" numFmtId="3" xfId="0" applyAlignment="1" applyBorder="1" applyFont="1" applyNumberFormat="1">
      <alignment horizontal="right" shrinkToFit="0" vertical="center" wrapText="1"/>
    </xf>
    <xf borderId="0" fillId="0" fontId="14" numFmtId="0" xfId="0" applyFont="1"/>
    <xf borderId="36" fillId="2" fontId="12" numFmtId="0" xfId="0" applyAlignment="1" applyBorder="1" applyFont="1">
      <alignment vertical="center"/>
    </xf>
    <xf borderId="37" fillId="2" fontId="15" numFmtId="0" xfId="0" applyBorder="1" applyFont="1"/>
    <xf borderId="0" fillId="0" fontId="5" numFmtId="3" xfId="0" applyAlignment="1" applyFont="1" applyNumberFormat="1">
      <alignment vertical="center"/>
    </xf>
    <xf borderId="0" fillId="0" fontId="16" numFmtId="0" xfId="0" applyFont="1"/>
    <xf borderId="0" fillId="0" fontId="5" numFmtId="0" xfId="0" applyAlignment="1" applyFont="1">
      <alignment horizontal="right" vertical="center"/>
    </xf>
    <xf borderId="0" fillId="0" fontId="4" numFmtId="0" xfId="0" applyAlignment="1" applyFont="1">
      <alignment horizontal="right" vertical="center"/>
    </xf>
    <xf borderId="0" fillId="0" fontId="4" numFmtId="0" xfId="0" applyAlignment="1" applyFont="1">
      <alignment horizontal="right" vertical="top"/>
    </xf>
    <xf borderId="5" fillId="0" fontId="5" numFmtId="3" xfId="0" applyAlignment="1" applyBorder="1" applyFont="1" applyNumberFormat="1">
      <alignment horizontal="center" shrinkToFit="0" textRotation="90" vertical="center" wrapText="1"/>
    </xf>
    <xf borderId="20" fillId="0" fontId="4" numFmtId="0" xfId="0" applyAlignment="1" applyBorder="1" applyFont="1">
      <alignment horizontal="center" shrinkToFit="0" vertical="center" wrapText="1"/>
    </xf>
    <xf borderId="21" fillId="0" fontId="8" numFmtId="3" xfId="0" applyAlignment="1" applyBorder="1" applyFont="1" applyNumberFormat="1">
      <alignment shrinkToFit="0" vertical="center" wrapText="1"/>
    </xf>
    <xf borderId="21" fillId="0" fontId="4" numFmtId="3" xfId="0" applyAlignment="1" applyBorder="1" applyFont="1" applyNumberFormat="1">
      <alignment shrinkToFit="0" vertical="center" wrapText="1"/>
    </xf>
    <xf borderId="21" fillId="0" fontId="4" numFmtId="3" xfId="0" applyAlignment="1" applyBorder="1" applyFont="1" applyNumberFormat="1">
      <alignment horizontal="center" shrinkToFit="0" vertical="center" wrapText="1"/>
    </xf>
    <xf borderId="19" fillId="0" fontId="4" numFmtId="0" xfId="0" applyAlignment="1" applyBorder="1" applyFont="1">
      <alignment horizontal="center" shrinkToFit="0" vertical="center" wrapText="1"/>
    </xf>
    <xf borderId="5" fillId="0" fontId="17" numFmtId="49" xfId="0" applyAlignment="1" applyBorder="1" applyFont="1" applyNumberFormat="1">
      <alignment horizontal="center" shrinkToFit="0" vertical="center" wrapText="1"/>
    </xf>
    <xf borderId="19" fillId="0" fontId="18" numFmtId="164" xfId="0" applyAlignment="1" applyBorder="1" applyFont="1" applyNumberFormat="1">
      <alignment horizontal="center" shrinkToFit="0" vertical="center" wrapText="1"/>
    </xf>
    <xf borderId="20" fillId="0" fontId="18" numFmtId="164" xfId="0" applyAlignment="1" applyBorder="1" applyFont="1" applyNumberFormat="1">
      <alignment horizontal="center" shrinkToFit="0" vertical="center" wrapText="1"/>
    </xf>
    <xf borderId="21" fillId="0" fontId="18" numFmtId="164" xfId="0" applyAlignment="1" applyBorder="1" applyFont="1" applyNumberFormat="1">
      <alignment horizontal="center" shrinkToFit="0" vertical="center" wrapText="1"/>
    </xf>
    <xf borderId="24" fillId="0" fontId="5" numFmtId="166" xfId="0" applyAlignment="1" applyBorder="1" applyFont="1" applyNumberFormat="1">
      <alignment shrinkToFit="0" vertical="center" wrapText="1"/>
    </xf>
    <xf borderId="22" fillId="0" fontId="5" numFmtId="0" xfId="0" applyAlignment="1" applyBorder="1" applyFont="1">
      <alignment horizontal="left" vertical="center"/>
    </xf>
    <xf borderId="25" fillId="0" fontId="5" numFmtId="0" xfId="0" applyAlignment="1" applyBorder="1" applyFont="1">
      <alignment horizontal="left" vertical="center"/>
    </xf>
    <xf borderId="25" fillId="0" fontId="5" numFmtId="166" xfId="0" applyAlignment="1" applyBorder="1" applyFont="1" applyNumberFormat="1">
      <alignment shrinkToFit="0" vertical="center" wrapText="1"/>
    </xf>
    <xf borderId="28" fillId="4" fontId="4" numFmtId="3" xfId="0" applyAlignment="1" applyBorder="1" applyFont="1" applyNumberFormat="1">
      <alignment horizontal="left" shrinkToFit="0" vertical="center" wrapText="1"/>
    </xf>
    <xf borderId="29" fillId="0" fontId="4" numFmtId="166" xfId="0" applyAlignment="1" applyBorder="1" applyFont="1" applyNumberFormat="1">
      <alignment shrinkToFit="0" vertical="center" wrapText="1"/>
    </xf>
    <xf borderId="28" fillId="5" fontId="2" numFmtId="3" xfId="0" applyAlignment="1" applyBorder="1" applyFont="1" applyNumberFormat="1">
      <alignment horizontal="left" vertical="center"/>
    </xf>
    <xf borderId="29" fillId="5" fontId="2" numFmtId="49" xfId="0" applyAlignment="1" applyBorder="1" applyFont="1" applyNumberFormat="1">
      <alignment horizontal="left" shrinkToFit="0" vertical="center" wrapText="1"/>
    </xf>
    <xf borderId="29" fillId="5" fontId="2" numFmtId="166" xfId="0" applyAlignment="1" applyBorder="1" applyFont="1" applyNumberFormat="1">
      <alignment shrinkToFit="0" vertical="center" wrapText="1"/>
    </xf>
    <xf borderId="22" fillId="0" fontId="5" numFmtId="0" xfId="0" applyAlignment="1" applyBorder="1" applyFont="1">
      <alignment shrinkToFit="0" vertical="center" wrapText="1"/>
    </xf>
    <xf borderId="24" fillId="0" fontId="5" numFmtId="0" xfId="0" applyAlignment="1" applyBorder="1" applyFont="1">
      <alignment shrinkToFit="0" vertical="center" wrapText="1"/>
    </xf>
    <xf borderId="24" fillId="0" fontId="5" numFmtId="1" xfId="0" applyAlignment="1" applyBorder="1" applyFont="1" applyNumberFormat="1">
      <alignment horizontal="right" shrinkToFit="0" vertical="center" wrapText="1"/>
    </xf>
    <xf borderId="25" fillId="0" fontId="5" numFmtId="0" xfId="0" applyAlignment="1" applyBorder="1" applyFont="1">
      <alignment shrinkToFit="0" vertical="center" wrapText="1"/>
    </xf>
    <xf borderId="38" fillId="0" fontId="5" numFmtId="0" xfId="0" applyAlignment="1" applyBorder="1" applyFont="1">
      <alignment horizontal="left" shrinkToFit="0" vertical="center" wrapText="1"/>
    </xf>
    <xf borderId="27" fillId="0" fontId="5" numFmtId="0" xfId="0" applyAlignment="1" applyBorder="1" applyFont="1">
      <alignment shrinkToFit="0" vertical="center" wrapText="1"/>
    </xf>
    <xf borderId="33" fillId="3" fontId="9" numFmtId="3" xfId="0" applyAlignment="1" applyBorder="1" applyFont="1" applyNumberFormat="1">
      <alignment horizontal="right" shrinkToFit="0" vertical="center" wrapText="1"/>
    </xf>
    <xf borderId="27" fillId="0" fontId="5" numFmtId="166" xfId="0" applyAlignment="1" applyBorder="1" applyFont="1" applyNumberFormat="1">
      <alignment shrinkToFit="0" vertical="center" wrapText="1"/>
    </xf>
    <xf borderId="31" fillId="4" fontId="4" numFmtId="0" xfId="0" applyAlignment="1" applyBorder="1" applyFont="1">
      <alignment horizontal="left" vertical="center"/>
    </xf>
    <xf borderId="32" fillId="4" fontId="4" numFmtId="49" xfId="0" applyAlignment="1" applyBorder="1" applyFont="1" applyNumberFormat="1">
      <alignment vertical="center"/>
    </xf>
    <xf borderId="39" fillId="0" fontId="4" numFmtId="165" xfId="0" applyAlignment="1" applyBorder="1" applyFont="1" applyNumberFormat="1">
      <alignment horizontal="right" shrinkToFit="0" vertical="center" wrapText="1"/>
    </xf>
    <xf borderId="39" fillId="0" fontId="5" numFmtId="166" xfId="0" applyAlignment="1" applyBorder="1" applyFont="1" applyNumberFormat="1">
      <alignment shrinkToFit="0" vertical="center" wrapText="1"/>
    </xf>
    <xf borderId="40" fillId="0" fontId="5" numFmtId="0" xfId="0" applyAlignment="1" applyBorder="1" applyFont="1">
      <alignment horizontal="left" vertical="center"/>
    </xf>
    <xf borderId="40" fillId="0" fontId="5" numFmtId="49" xfId="0" applyAlignment="1" applyBorder="1" applyFont="1" applyNumberFormat="1">
      <alignment shrinkToFit="0" vertical="center" wrapText="1"/>
    </xf>
    <xf borderId="40" fillId="0" fontId="5" numFmtId="165" xfId="0" applyAlignment="1" applyBorder="1" applyFont="1" applyNumberFormat="1">
      <alignment horizontal="right" shrinkToFit="0" vertical="center" wrapText="1"/>
    </xf>
    <xf borderId="40" fillId="3" fontId="5" numFmtId="3" xfId="0" applyAlignment="1" applyBorder="1" applyFont="1" applyNumberFormat="1">
      <alignment horizontal="right" shrinkToFit="0" vertical="center" wrapText="1"/>
    </xf>
    <xf borderId="40" fillId="0" fontId="5" numFmtId="3" xfId="0" applyAlignment="1" applyBorder="1" applyFont="1" applyNumberFormat="1">
      <alignment horizontal="right" shrinkToFit="0" vertical="center" wrapText="1"/>
    </xf>
    <xf borderId="34" fillId="4" fontId="4" numFmtId="0" xfId="0" applyAlignment="1" applyBorder="1" applyFont="1">
      <alignment horizontal="left" vertical="center"/>
    </xf>
    <xf borderId="35" fillId="4" fontId="4" numFmtId="49" xfId="0" applyAlignment="1" applyBorder="1" applyFont="1" applyNumberFormat="1">
      <alignment shrinkToFit="0" vertical="center" wrapText="1"/>
    </xf>
    <xf borderId="41" fillId="0" fontId="4" numFmtId="165" xfId="0" applyAlignment="1" applyBorder="1" applyFont="1" applyNumberFormat="1">
      <alignment horizontal="right" shrinkToFit="0" vertical="center" wrapText="1"/>
    </xf>
    <xf borderId="41" fillId="0" fontId="5" numFmtId="166" xfId="0" applyAlignment="1" applyBorder="1" applyFont="1" applyNumberFormat="1">
      <alignment shrinkToFit="0" vertical="center" wrapText="1"/>
    </xf>
    <xf borderId="28" fillId="2" fontId="12" numFmtId="3" xfId="0" applyAlignment="1" applyBorder="1" applyFont="1" applyNumberFormat="1">
      <alignment horizontal="left" vertical="center"/>
    </xf>
    <xf borderId="29" fillId="2" fontId="12" numFmtId="3" xfId="0" applyAlignment="1" applyBorder="1" applyFont="1" applyNumberFormat="1">
      <alignment horizontal="left" vertical="center"/>
    </xf>
    <xf borderId="29" fillId="2" fontId="2" numFmtId="165" xfId="0" applyAlignment="1" applyBorder="1" applyFont="1" applyNumberFormat="1">
      <alignment horizontal="right" shrinkToFit="0" vertical="center" wrapText="1"/>
    </xf>
    <xf borderId="29" fillId="2" fontId="2" numFmtId="166" xfId="0" applyAlignment="1" applyBorder="1" applyFont="1" applyNumberFormat="1">
      <alignment horizontal="right" shrinkToFit="0" vertical="center" wrapText="1"/>
    </xf>
    <xf borderId="29" fillId="2" fontId="2" numFmtId="3" xfId="0" applyAlignment="1" applyBorder="1" applyFont="1" applyNumberFormat="1">
      <alignment horizontal="right" shrinkToFit="0" vertical="center" wrapText="1"/>
    </xf>
    <xf borderId="21" fillId="0" fontId="5" numFmtId="0" xfId="0" applyAlignment="1" applyBorder="1" applyFont="1">
      <alignment vertical="center"/>
    </xf>
    <xf borderId="28" fillId="0" fontId="5" numFmtId="167" xfId="0" applyAlignment="1" applyBorder="1" applyFont="1" applyNumberFormat="1">
      <alignment vertical="center"/>
    </xf>
    <xf borderId="29" fillId="0" fontId="5" numFmtId="167" xfId="0" applyAlignment="1" applyBorder="1" applyFont="1" applyNumberFormat="1">
      <alignment horizontal="center" vertical="center"/>
    </xf>
    <xf borderId="29" fillId="0" fontId="18" numFmtId="167" xfId="0" applyAlignment="1" applyBorder="1" applyFont="1" applyNumberFormat="1">
      <alignment vertical="center"/>
    </xf>
    <xf borderId="20" fillId="0" fontId="18" numFmtId="167" xfId="0" applyAlignment="1" applyBorder="1" applyFont="1" applyNumberFormat="1">
      <alignment vertical="center"/>
    </xf>
    <xf borderId="42" fillId="0" fontId="5" numFmtId="0" xfId="0" applyAlignment="1" applyBorder="1" applyFont="1">
      <alignment horizontal="left" vertical="center"/>
    </xf>
    <xf borderId="43" fillId="0" fontId="5" numFmtId="3" xfId="0" applyAlignment="1" applyBorder="1" applyFont="1" applyNumberFormat="1">
      <alignment horizontal="right" vertical="center"/>
    </xf>
    <xf borderId="22" fillId="0" fontId="5" numFmtId="3" xfId="0" applyAlignment="1" applyBorder="1" applyFont="1" applyNumberFormat="1">
      <alignment horizontal="right" vertical="center"/>
    </xf>
    <xf borderId="44" fillId="0" fontId="5" numFmtId="3" xfId="0" applyAlignment="1" applyBorder="1" applyFont="1" applyNumberFormat="1">
      <alignment vertical="center"/>
    </xf>
    <xf borderId="45" fillId="0" fontId="5" numFmtId="0" xfId="0" applyAlignment="1" applyBorder="1" applyFont="1">
      <alignment horizontal="left" vertical="center"/>
    </xf>
    <xf borderId="46" fillId="0" fontId="5" numFmtId="3" xfId="0" applyAlignment="1" applyBorder="1" applyFont="1" applyNumberFormat="1">
      <alignment horizontal="right" vertical="center"/>
    </xf>
    <xf borderId="24" fillId="0" fontId="5" numFmtId="3" xfId="0" applyAlignment="1" applyBorder="1" applyFont="1" applyNumberFormat="1">
      <alignment horizontal="right" vertical="center"/>
    </xf>
    <xf borderId="47" fillId="0" fontId="5" numFmtId="3" xfId="0" applyAlignment="1" applyBorder="1" applyFont="1" applyNumberFormat="1">
      <alignment vertical="center"/>
    </xf>
    <xf borderId="45" fillId="0" fontId="5" numFmtId="0" xfId="0" applyAlignment="1" applyBorder="1" applyFont="1">
      <alignment vertical="center"/>
    </xf>
    <xf borderId="48" fillId="0" fontId="5" numFmtId="0" xfId="0" applyAlignment="1" applyBorder="1" applyFont="1">
      <alignment horizontal="left" shrinkToFit="0" vertical="center" wrapText="1"/>
    </xf>
    <xf borderId="49" fillId="0" fontId="5" numFmtId="3" xfId="0" applyAlignment="1" applyBorder="1" applyFont="1" applyNumberFormat="1">
      <alignment horizontal="right" vertical="center"/>
    </xf>
    <xf borderId="25" fillId="0" fontId="5" numFmtId="3" xfId="0" applyAlignment="1" applyBorder="1" applyFont="1" applyNumberFormat="1">
      <alignment horizontal="right" vertical="center"/>
    </xf>
    <xf borderId="50" fillId="0" fontId="5" numFmtId="3" xfId="0" applyAlignment="1" applyBorder="1" applyFont="1" applyNumberFormat="1">
      <alignment horizontal="right" vertical="center"/>
    </xf>
    <xf borderId="42" fillId="0" fontId="7" numFmtId="0" xfId="0" applyBorder="1" applyFont="1"/>
    <xf borderId="43" fillId="0" fontId="7" numFmtId="0" xfId="0" applyBorder="1" applyFont="1"/>
    <xf borderId="22" fillId="0" fontId="7" numFmtId="0" xfId="0" applyBorder="1" applyFont="1"/>
    <xf borderId="44" fillId="0" fontId="7" numFmtId="0" xfId="0" applyBorder="1" applyFont="1"/>
    <xf borderId="14" fillId="0" fontId="5" numFmtId="0" xfId="0" applyAlignment="1" applyBorder="1" applyFont="1">
      <alignment horizontal="left" shrinkToFit="0" vertical="center" wrapText="1"/>
    </xf>
    <xf borderId="51" fillId="0" fontId="5" numFmtId="3" xfId="0" applyAlignment="1" applyBorder="1" applyFont="1" applyNumberFormat="1">
      <alignment horizontal="right" vertical="center"/>
    </xf>
    <xf borderId="40" fillId="0" fontId="5" numFmtId="3" xfId="0" applyAlignment="1" applyBorder="1" applyFont="1" applyNumberFormat="1">
      <alignment horizontal="right" vertical="center"/>
    </xf>
    <xf borderId="52" fillId="0" fontId="5" numFmtId="3" xfId="0" applyAlignment="1" applyBorder="1" applyFont="1" applyNumberFormat="1">
      <alignment vertical="center"/>
    </xf>
    <xf borderId="53" fillId="8" fontId="2" numFmtId="0" xfId="0" applyAlignment="1" applyBorder="1" applyFill="1" applyFont="1">
      <alignment vertical="center"/>
    </xf>
    <xf borderId="53" fillId="8" fontId="2" numFmtId="3" xfId="0" applyAlignment="1" applyBorder="1" applyFont="1" applyNumberFormat="1">
      <alignment horizontal="right" vertical="center"/>
    </xf>
    <xf borderId="54" fillId="8" fontId="2" numFmtId="3" xfId="0" applyAlignment="1" applyBorder="1" applyFont="1" applyNumberFormat="1">
      <alignment horizontal="right" vertical="center"/>
    </xf>
    <xf borderId="55" fillId="8" fontId="2" numFmtId="3" xfId="0" applyAlignment="1" applyBorder="1" applyFont="1" applyNumberFormat="1">
      <alignment vertical="center"/>
    </xf>
    <xf borderId="0" fillId="0" fontId="19" numFmtId="0" xfId="0" applyAlignment="1" applyFont="1">
      <alignment horizontal="center" vertical="center"/>
    </xf>
    <xf borderId="0" fillId="0" fontId="20" numFmtId="0" xfId="0" applyAlignment="1" applyFont="1">
      <alignment vertical="center"/>
    </xf>
    <xf borderId="0" fillId="0" fontId="21" numFmtId="0" xfId="0" applyFont="1"/>
    <xf borderId="0" fillId="0" fontId="22" numFmtId="0" xfId="0" applyFont="1"/>
    <xf borderId="0" fillId="0" fontId="23" numFmtId="0" xfId="0" applyFont="1"/>
    <xf borderId="0" fillId="0" fontId="24" numFmtId="168" xfId="0" applyAlignment="1" applyFont="1" applyNumberFormat="1">
      <alignment horizontal="left" vertical="center"/>
    </xf>
    <xf borderId="0" fillId="0" fontId="24" numFmtId="0" xfId="0" applyAlignment="1" applyFont="1">
      <alignment shrinkToFit="0" wrapText="1"/>
    </xf>
    <xf borderId="0" fillId="0" fontId="24" numFmtId="0" xfId="0" applyFont="1"/>
    <xf borderId="0" fillId="0" fontId="15" numFmtId="0" xfId="0" applyFont="1"/>
    <xf borderId="21" fillId="0" fontId="25" numFmtId="0" xfId="0" applyAlignment="1" applyBorder="1" applyFont="1">
      <alignment horizontal="center" vertical="center"/>
    </xf>
    <xf borderId="56" fillId="0" fontId="7" numFmtId="0" xfId="0" applyBorder="1" applyFont="1"/>
    <xf borderId="57" fillId="0" fontId="7" numFmtId="0" xfId="0" applyBorder="1" applyFont="1"/>
    <xf borderId="58" fillId="0" fontId="20" numFmtId="0" xfId="0" applyAlignment="1" applyBorder="1" applyFont="1">
      <alignment horizontal="center" shrinkToFit="0" vertical="center" wrapText="1"/>
    </xf>
    <xf borderId="58" fillId="0" fontId="26" numFmtId="0" xfId="0" applyAlignment="1" applyBorder="1" applyFont="1">
      <alignment horizontal="center" shrinkToFit="0" vertical="center" wrapText="1"/>
    </xf>
    <xf borderId="20" fillId="0" fontId="20" numFmtId="0" xfId="0" applyAlignment="1" applyBorder="1" applyFont="1">
      <alignment horizontal="center" shrinkToFit="0" vertical="center" wrapText="1"/>
    </xf>
    <xf borderId="21" fillId="0" fontId="20" numFmtId="0" xfId="0" applyAlignment="1" applyBorder="1" applyFont="1">
      <alignment horizontal="center" shrinkToFit="0" vertical="center" wrapText="1"/>
    </xf>
    <xf borderId="59" fillId="0" fontId="7" numFmtId="0" xfId="0" applyBorder="1" applyFont="1"/>
    <xf borderId="56" fillId="0" fontId="10" numFmtId="0" xfId="0" applyAlignment="1" applyBorder="1" applyFont="1">
      <alignment horizontal="center" shrinkToFit="0" textRotation="90" vertical="center" wrapText="1"/>
    </xf>
    <xf borderId="21" fillId="0" fontId="10" numFmtId="0" xfId="0" applyAlignment="1" applyBorder="1" applyFont="1">
      <alignment horizontal="center" shrinkToFit="0" textRotation="90" vertical="center" wrapText="1"/>
    </xf>
    <xf borderId="42" fillId="0" fontId="21" numFmtId="0" xfId="0" applyAlignment="1" applyBorder="1" applyFont="1">
      <alignment horizontal="left" vertical="center"/>
    </xf>
    <xf borderId="60" fillId="0" fontId="7" numFmtId="0" xfId="0" applyBorder="1" applyFont="1"/>
    <xf borderId="61" fillId="0" fontId="7" numFmtId="0" xfId="0" applyBorder="1" applyFont="1"/>
    <xf borderId="62" fillId="0" fontId="21" numFmtId="3" xfId="0" applyAlignment="1" applyBorder="1" applyFont="1" applyNumberFormat="1">
      <alignment horizontal="right" vertical="center"/>
    </xf>
    <xf borderId="42" fillId="0" fontId="21" numFmtId="3" xfId="0" applyAlignment="1" applyBorder="1" applyFont="1" applyNumberFormat="1">
      <alignment horizontal="right" vertical="center"/>
    </xf>
    <xf borderId="63" fillId="0" fontId="7" numFmtId="0" xfId="0" applyBorder="1" applyFont="1"/>
    <xf borderId="64" fillId="0" fontId="21" numFmtId="10" xfId="0" applyAlignment="1" applyBorder="1" applyFont="1" applyNumberFormat="1">
      <alignment horizontal="right" vertical="center"/>
    </xf>
    <xf borderId="65" fillId="0" fontId="7" numFmtId="0" xfId="0" applyBorder="1" applyFont="1"/>
    <xf borderId="6" fillId="0" fontId="21" numFmtId="10" xfId="0" applyAlignment="1" applyBorder="1" applyFont="1" applyNumberFormat="1">
      <alignment horizontal="right" vertical="center"/>
    </xf>
    <xf borderId="66" fillId="0" fontId="7" numFmtId="0" xfId="0" applyBorder="1" applyFont="1"/>
    <xf borderId="45" fillId="0" fontId="21" numFmtId="0" xfId="0" applyAlignment="1" applyBorder="1" applyFont="1">
      <alignment horizontal="left" vertical="center"/>
    </xf>
    <xf borderId="67" fillId="0" fontId="7" numFmtId="0" xfId="0" applyBorder="1" applyFont="1"/>
    <xf borderId="68" fillId="0" fontId="7" numFmtId="0" xfId="0" applyBorder="1" applyFont="1"/>
    <xf borderId="10" fillId="0" fontId="21" numFmtId="3" xfId="0" applyAlignment="1" applyBorder="1" applyFont="1" applyNumberFormat="1">
      <alignment horizontal="right" vertical="center"/>
    </xf>
    <xf borderId="67" fillId="0" fontId="21" numFmtId="10" xfId="0" applyAlignment="1" applyBorder="1" applyFont="1" applyNumberFormat="1">
      <alignment horizontal="right" vertical="center"/>
    </xf>
    <xf borderId="45" fillId="0" fontId="21" numFmtId="10" xfId="0" applyAlignment="1" applyBorder="1" applyFont="1" applyNumberFormat="1">
      <alignment horizontal="right" vertical="center"/>
    </xf>
    <xf borderId="47" fillId="0" fontId="21" numFmtId="3" xfId="0" applyAlignment="1" applyBorder="1" applyFont="1" applyNumberFormat="1">
      <alignment vertical="center"/>
    </xf>
    <xf borderId="24" fillId="0" fontId="22" numFmtId="3" xfId="0" applyAlignment="1" applyBorder="1" applyFont="1" applyNumberFormat="1">
      <alignment horizontal="right" shrinkToFit="0" vertical="center" wrapText="1"/>
    </xf>
    <xf quotePrefix="1" borderId="45" fillId="0" fontId="27" numFmtId="0" xfId="0" applyAlignment="1" applyBorder="1" applyFont="1">
      <alignment horizontal="left" vertical="center"/>
    </xf>
    <xf borderId="10" fillId="0" fontId="27" numFmtId="3" xfId="0" applyAlignment="1" applyBorder="1" applyFont="1" applyNumberFormat="1">
      <alignment horizontal="right" vertical="center"/>
    </xf>
    <xf borderId="10" fillId="0" fontId="27" numFmtId="3" xfId="0" applyAlignment="1" applyBorder="1" applyFont="1" applyNumberFormat="1">
      <alignment vertical="center"/>
    </xf>
    <xf borderId="50" fillId="0" fontId="27" numFmtId="3" xfId="0" applyAlignment="1" applyBorder="1" applyFont="1" applyNumberFormat="1">
      <alignment vertical="center"/>
    </xf>
    <xf quotePrefix="1" borderId="45" fillId="0" fontId="21" numFmtId="0" xfId="0" applyAlignment="1" applyBorder="1" applyFont="1">
      <alignment horizontal="left" vertical="center"/>
    </xf>
    <xf borderId="10" fillId="0" fontId="21" numFmtId="3" xfId="0" applyAlignment="1" applyBorder="1" applyFont="1" applyNumberFormat="1">
      <alignment vertical="center"/>
    </xf>
    <xf borderId="50" fillId="0" fontId="21" numFmtId="3" xfId="0" applyAlignment="1" applyBorder="1" applyFont="1" applyNumberFormat="1">
      <alignment vertical="center"/>
    </xf>
    <xf borderId="14" fillId="0" fontId="21" numFmtId="0" xfId="0" applyAlignment="1" applyBorder="1" applyFont="1">
      <alignment horizontal="left" vertical="center"/>
    </xf>
    <xf borderId="69" fillId="0" fontId="7" numFmtId="0" xfId="0" applyBorder="1" applyFont="1"/>
    <xf borderId="70" fillId="0" fontId="7" numFmtId="0" xfId="0" applyBorder="1" applyFont="1"/>
    <xf borderId="71" fillId="0" fontId="21" numFmtId="3" xfId="0" applyAlignment="1" applyBorder="1" applyFont="1" applyNumberFormat="1">
      <alignment horizontal="right" vertical="center"/>
    </xf>
    <xf borderId="52" fillId="0" fontId="21" numFmtId="3" xfId="0" applyAlignment="1" applyBorder="1" applyFont="1" applyNumberFormat="1">
      <alignment vertical="center"/>
    </xf>
    <xf borderId="15" fillId="0" fontId="21" numFmtId="3" xfId="0" applyAlignment="1" applyBorder="1" applyFont="1" applyNumberFormat="1">
      <alignment horizontal="right" vertical="center"/>
    </xf>
    <xf borderId="69" fillId="0" fontId="21" numFmtId="10" xfId="0" applyAlignment="1" applyBorder="1" applyFont="1" applyNumberFormat="1">
      <alignment horizontal="right" vertical="center"/>
    </xf>
    <xf borderId="14" fillId="0" fontId="21" numFmtId="10" xfId="0" applyAlignment="1" applyBorder="1" applyFont="1" applyNumberFormat="1">
      <alignment horizontal="right" vertical="center"/>
    </xf>
    <xf borderId="72" fillId="0" fontId="7" numFmtId="0" xfId="0" applyBorder="1" applyFont="1"/>
    <xf borderId="15" fillId="0" fontId="20" numFmtId="0" xfId="0" applyAlignment="1" applyBorder="1" applyFont="1">
      <alignment horizontal="left" vertical="center"/>
    </xf>
    <xf borderId="73" fillId="0" fontId="7" numFmtId="0" xfId="0" applyBorder="1" applyFont="1"/>
    <xf borderId="74" fillId="0" fontId="7" numFmtId="0" xfId="0" applyBorder="1" applyFont="1"/>
    <xf borderId="75" fillId="0" fontId="20" numFmtId="3" xfId="0" applyAlignment="1" applyBorder="1" applyFont="1" applyNumberFormat="1">
      <alignment horizontal="right" vertical="center"/>
    </xf>
    <xf borderId="75" fillId="0" fontId="20" numFmtId="3" xfId="0" applyAlignment="1" applyBorder="1" applyFont="1" applyNumberFormat="1">
      <alignment vertical="center"/>
    </xf>
    <xf borderId="15" fillId="0" fontId="20" numFmtId="3" xfId="0" applyAlignment="1" applyBorder="1" applyFont="1" applyNumberFormat="1">
      <alignment horizontal="right" vertical="center"/>
    </xf>
    <xf borderId="73" fillId="0" fontId="20" numFmtId="10" xfId="0" applyAlignment="1" applyBorder="1" applyFont="1" applyNumberFormat="1">
      <alignment horizontal="right" vertical="center"/>
    </xf>
    <xf borderId="21" fillId="0" fontId="20" numFmtId="10" xfId="0" applyAlignment="1" applyBorder="1" applyFont="1" applyNumberFormat="1">
      <alignment horizontal="right" vertical="center"/>
    </xf>
    <xf borderId="0" fillId="0" fontId="28" numFmtId="0" xfId="0" applyFont="1"/>
    <xf borderId="29" fillId="0" fontId="20" numFmtId="0" xfId="0" applyAlignment="1" applyBorder="1" applyFont="1">
      <alignment shrinkToFit="0" vertical="center" wrapText="1"/>
    </xf>
    <xf borderId="28" fillId="0" fontId="10" numFmtId="0" xfId="0" applyAlignment="1" applyBorder="1" applyFont="1">
      <alignment horizontal="center" shrinkToFit="0" textRotation="90" vertical="center" wrapText="1"/>
    </xf>
    <xf borderId="20" fillId="0" fontId="10" numFmtId="0" xfId="0" applyAlignment="1" applyBorder="1" applyFont="1">
      <alignment horizontal="center" shrinkToFit="0" textRotation="90" vertical="center" wrapText="1"/>
    </xf>
    <xf borderId="76" fillId="0" fontId="21" numFmtId="3" xfId="0" applyAlignment="1" applyBorder="1" applyFont="1" applyNumberFormat="1">
      <alignment vertical="center"/>
    </xf>
    <xf borderId="6" fillId="0" fontId="21" numFmtId="3" xfId="0" applyAlignment="1" applyBorder="1" applyFont="1" applyNumberFormat="1">
      <alignment vertical="center"/>
    </xf>
    <xf borderId="43" fillId="0" fontId="21" numFmtId="10" xfId="0" applyAlignment="1" applyBorder="1" applyFont="1" applyNumberFormat="1">
      <alignment vertical="center"/>
    </xf>
    <xf borderId="44" fillId="0" fontId="21" numFmtId="10" xfId="0" applyAlignment="1" applyBorder="1" applyFont="1" applyNumberFormat="1">
      <alignment vertical="center"/>
    </xf>
    <xf borderId="45" fillId="0" fontId="21" numFmtId="3" xfId="0" applyAlignment="1" applyBorder="1" applyFont="1" applyNumberFormat="1">
      <alignment vertical="center"/>
    </xf>
    <xf borderId="46" fillId="0" fontId="21" numFmtId="10" xfId="0" applyAlignment="1" applyBorder="1" applyFont="1" applyNumberFormat="1">
      <alignment vertical="center"/>
    </xf>
    <xf borderId="47" fillId="0" fontId="21" numFmtId="10" xfId="0" applyAlignment="1" applyBorder="1" applyFont="1" applyNumberFormat="1">
      <alignment vertical="center"/>
    </xf>
    <xf borderId="48" fillId="0" fontId="21" numFmtId="0" xfId="0" applyAlignment="1" applyBorder="1" applyFont="1">
      <alignment horizontal="left" vertical="center"/>
    </xf>
    <xf borderId="77" fillId="0" fontId="7" numFmtId="0" xfId="0" applyBorder="1" applyFont="1"/>
    <xf borderId="78" fillId="0" fontId="7" numFmtId="0" xfId="0" applyBorder="1" applyFont="1"/>
    <xf borderId="79" fillId="0" fontId="21" numFmtId="3" xfId="0" applyAlignment="1" applyBorder="1" applyFont="1" applyNumberFormat="1">
      <alignment horizontal="right" vertical="center"/>
    </xf>
    <xf borderId="14" fillId="0" fontId="21" numFmtId="3" xfId="0" applyAlignment="1" applyBorder="1" applyFont="1" applyNumberFormat="1">
      <alignment vertical="center"/>
    </xf>
    <xf borderId="51" fillId="0" fontId="23" numFmtId="10" xfId="0" applyAlignment="1" applyBorder="1" applyFont="1" applyNumberFormat="1">
      <alignment vertical="center"/>
    </xf>
    <xf borderId="52" fillId="0" fontId="21" numFmtId="10" xfId="0" applyAlignment="1" applyBorder="1" applyFont="1" applyNumberFormat="1">
      <alignment vertical="center"/>
    </xf>
    <xf borderId="21" fillId="0" fontId="20" numFmtId="0" xfId="0" applyAlignment="1" applyBorder="1" applyFont="1">
      <alignment horizontal="left" vertical="center"/>
    </xf>
    <xf borderId="58" fillId="0" fontId="20" numFmtId="3" xfId="0" applyAlignment="1" applyBorder="1" applyFont="1" applyNumberFormat="1">
      <alignment horizontal="right" vertical="center"/>
    </xf>
    <xf borderId="58" fillId="0" fontId="20" numFmtId="3" xfId="0" applyAlignment="1" applyBorder="1" applyFont="1" applyNumberFormat="1">
      <alignment vertical="center"/>
    </xf>
    <xf borderId="21" fillId="0" fontId="20" numFmtId="3" xfId="0" applyAlignment="1" applyBorder="1" applyFont="1" applyNumberFormat="1">
      <alignment horizontal="right" vertical="center"/>
    </xf>
    <xf borderId="0" fillId="0" fontId="21" numFmtId="10" xfId="0" applyAlignment="1" applyFont="1" applyNumberFormat="1">
      <alignment vertical="center"/>
    </xf>
    <xf borderId="0" fillId="0" fontId="20" numFmtId="0" xfId="0" applyAlignment="1" applyFont="1">
      <alignment horizontal="left" vertical="center"/>
    </xf>
    <xf borderId="0" fillId="0" fontId="20" numFmtId="3" xfId="0" applyAlignment="1" applyFont="1" applyNumberFormat="1">
      <alignment horizontal="right" vertical="center"/>
    </xf>
    <xf borderId="36" fillId="9" fontId="21" numFmtId="3" xfId="0" applyAlignment="1" applyBorder="1" applyFill="1" applyFont="1" applyNumberFormat="1">
      <alignment horizontal="right" vertical="center"/>
    </xf>
    <xf borderId="37" fillId="9" fontId="21" numFmtId="3" xfId="0" applyAlignment="1" applyBorder="1" applyFont="1" applyNumberFormat="1">
      <alignment horizontal="right" vertical="center"/>
    </xf>
    <xf borderId="36" fillId="9" fontId="29" numFmtId="0" xfId="0" applyAlignment="1" applyBorder="1" applyFont="1">
      <alignment vertical="center"/>
    </xf>
    <xf borderId="36" fillId="9" fontId="29" numFmtId="0" xfId="0" applyAlignment="1" applyBorder="1" applyFont="1">
      <alignment horizontal="right" vertical="center"/>
    </xf>
    <xf borderId="21" fillId="10" fontId="30" numFmtId="3" xfId="0" applyAlignment="1" applyBorder="1" applyFill="1" applyFont="1" applyNumberFormat="1">
      <alignment horizontal="right" vertical="center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externalLink" Target="externalLinks/externalLink1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externalLinks/_rels/externalLink1.xml.rels><?xml version="1.0" encoding="UTF-8" standalone="yes"?><Relationships xmlns="http://schemas.openxmlformats.org/package/2006/relationships"><Relationship Id="rId1" Type="http://schemas.openxmlformats.org/officeDocument/2006/relationships/externalLinkPath" Target="/2017.05.18-t&#243;l%20HASZN.%20K&#214;NYVT&#193;R/Gazd&#225;lkod&#225;s%201992-t&#337;l/2_K&#246;lts&#233;gvet&#233;sek,%20gazd.%20besz.%202007-t&#337;l/K&#246;lts&#233;gvet&#233;sek%202007-t&#337;l/K&#246;lts&#233;gvet&#233;s-2021._v0.xlsx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Költségvetés 2021."/>
      <sheetName val="Összesített adatok 2021.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A8"/>
      </a:lt1>
      <a:dk2>
        <a:srgbClr val="000000"/>
      </a:dk2>
      <a:lt2>
        <a:srgbClr val="FFFFA8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
<Relationships xmlns="http://schemas.openxmlformats.org/package/2006/relationships"><Relationship Type="http://schemas.openxmlformats.org/officeDocument/2006/relationships/drawing" Target="../drawings/drawing2.xml" Id="rId1"></Relationship><Relationship Target="../comments2.xml" Type="http://schemas.openxmlformats.org/officeDocument/2006/relationships/comments" Id="rId2"></Relationship><Relationship Target="../drawings/vmlDrawing2.vml" Type="http://schemas.openxmlformats.org/officeDocument/2006/relationships/vmlDrawing" Id="rId3"></Relationship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xmlns:xdr="http://schemas.openxmlformats.org/drawingml/2006/spreadsheetDrawing">
  <sheetPr>
    <pageSetUpPr fitToPage="1"/>
  </sheetPr>
  <sheetViews>
    <sheetView workbookViewId="0"/>
  </sheetViews>
  <sheetFormatPr defaultColWidth="14.43" defaultRowHeight="15.0" customHeight="1"/>
  <cols>
    <col customWidth="1" min="1" max="1" width="5.86"/>
    <col customWidth="1" min="2" max="2" width="42.86"/>
    <col customWidth="1" min="3" max="3" width="11.43"/>
    <col customWidth="1" min="4" max="4" width="10.57"/>
    <col customWidth="1" min="5" max="5" width="11.57"/>
    <col customWidth="1" min="6" max="8" width="10.57"/>
    <col customWidth="1" min="9" max="9" width="14.14"/>
    <col customWidth="1" min="10" max="10" width="8.57"/>
    <col customWidth="1" min="11" max="26" width="8.71"/>
  </cols>
  <sheetData>
    <row r="1" customHeight="1" ht="14.25">
      <c r="A1" s="1" t="s">
        <v>0</v>
      </c>
      <c r="K1" s="2"/>
      <c r="L1" s="2"/>
      <c r="M1" s="2"/>
      <c r="N1" s="2"/>
      <c r="O1" s="2"/>
    </row>
    <row r="2" customHeight="1" ht="14.25"/>
    <row r="3" customHeight="1" ht="14.25">
      <c r="A3" s="3" t="s">
        <v>1</v>
      </c>
      <c r="B3" s="4"/>
      <c r="C3" s="5"/>
      <c r="D3" s="5" t="s">
        <v>2</v>
      </c>
      <c r="E3" s="6"/>
      <c r="F3" s="6"/>
      <c r="G3" s="6"/>
      <c r="H3" s="6"/>
      <c r="I3" s="6"/>
      <c r="J3" s="7" t="s">
        <v>3</v>
      </c>
    </row>
    <row r="4" customHeight="1" ht="14.25">
      <c r="A4" s="8" t="s">
        <v>4</v>
      </c>
      <c r="B4" s="9" t="s">
        <v>5</v>
      </c>
      <c r="C4" s="10" t="s">
        <v>6</v>
      </c>
      <c r="D4" s="11" t="s">
        <v>7</v>
      </c>
      <c r="E4" s="11" t="s">
        <v>8</v>
      </c>
      <c r="F4" s="12" t="s">
        <v>9</v>
      </c>
      <c r="G4" s="12" t="s">
        <v>10</v>
      </c>
      <c r="H4" s="12" t="s">
        <v>11</v>
      </c>
      <c r="I4" s="9" t="s">
        <v>12</v>
      </c>
      <c r="J4" s="13" t="s">
        <v>13</v>
      </c>
    </row>
    <row r="5" customHeight="1" ht="14.25">
      <c r="A5" s="14"/>
      <c r="B5" s="15"/>
      <c r="C5" s="16"/>
      <c r="D5" s="17" t="s">
        <v>14</v>
      </c>
      <c r="E5" s="18"/>
      <c r="F5" s="19"/>
      <c r="G5" s="19"/>
      <c r="H5" s="19"/>
      <c r="I5" s="15"/>
      <c r="J5" s="16"/>
    </row>
    <row r="6" customHeight="1" ht="78.0">
      <c r="A6" s="14"/>
      <c r="B6" s="15"/>
      <c r="C6" s="20"/>
      <c r="D6" s="21" t="s">
        <v>15</v>
      </c>
      <c r="E6" s="22" t="s">
        <v>16</v>
      </c>
      <c r="F6" s="21" t="s">
        <v>17</v>
      </c>
      <c r="G6" s="21" t="s">
        <v>18</v>
      </c>
      <c r="H6" s="23" t="s">
        <v>19</v>
      </c>
      <c r="I6" s="24"/>
      <c r="J6" s="20"/>
    </row>
    <row r="7" customHeight="1" ht="14.25">
      <c r="A7" s="25"/>
      <c r="B7" s="24"/>
      <c r="C7" s="26" t="s">
        <v>20</v>
      </c>
      <c r="D7" s="27" t="s">
        <v>21</v>
      </c>
      <c r="E7" s="27" t="s">
        <v>21</v>
      </c>
      <c r="F7" s="27" t="s">
        <v>21</v>
      </c>
      <c r="G7" s="27" t="s">
        <v>21</v>
      </c>
      <c r="H7" s="28" t="s">
        <v>21</v>
      </c>
      <c r="I7" s="26" t="s">
        <v>21</v>
      </c>
      <c r="J7" s="26" t="s">
        <v>21</v>
      </c>
    </row>
    <row r="8" customHeight="1" ht="10.5">
      <c r="A8" s="29" t="s">
        <v>22</v>
      </c>
      <c r="B8" s="30" t="s">
        <v>23</v>
      </c>
      <c r="C8" s="31">
        <v>40000.0</v>
      </c>
      <c r="D8" s="32">
        <v>0.0</v>
      </c>
      <c r="E8" s="33"/>
      <c r="F8" s="33"/>
      <c r="G8" s="33"/>
      <c r="H8" s="34">
        <f ref="H8:H23" t="shared" si="1">SUM(D8+E8+F8+G8)</f>
        <v>0</v>
      </c>
      <c r="I8" s="35">
        <f ref="I8:I94" t="shared" si="2">SUM(H8/C8)</f>
        <v>0</v>
      </c>
      <c r="J8" s="32">
        <f ref="J8:J23" t="shared" si="3">SUM(H8-C8)</f>
        <v>-40000</v>
      </c>
    </row>
    <row r="9" customHeight="1" ht="10.5">
      <c r="A9" s="29" t="s">
        <v>24</v>
      </c>
      <c r="B9" s="30" t="s">
        <v>25</v>
      </c>
      <c r="C9" s="31">
        <v>40000.0</v>
      </c>
      <c r="D9" s="32">
        <v>0.0</v>
      </c>
      <c r="E9" s="33"/>
      <c r="F9" s="33"/>
      <c r="G9" s="33"/>
      <c r="H9" s="34">
        <f t="shared" si="1"/>
        <v>0</v>
      </c>
      <c r="I9" s="35">
        <f t="shared" si="2"/>
        <v>0</v>
      </c>
      <c r="J9" s="32">
        <f t="shared" si="3"/>
        <v>-40000</v>
      </c>
    </row>
    <row r="10" customHeight="1" ht="10.5">
      <c r="A10" s="29" t="s">
        <v>26</v>
      </c>
      <c r="B10" s="30" t="s">
        <v>27</v>
      </c>
      <c r="C10" s="31">
        <v>40000.0</v>
      </c>
      <c r="D10" s="32">
        <v>0.0</v>
      </c>
      <c r="E10" s="33"/>
      <c r="F10" s="33"/>
      <c r="G10" s="33"/>
      <c r="H10" s="34">
        <f t="shared" si="1"/>
        <v>0</v>
      </c>
      <c r="I10" s="35">
        <f t="shared" si="2"/>
        <v>0</v>
      </c>
      <c r="J10" s="32">
        <f t="shared" si="3"/>
        <v>-40000</v>
      </c>
    </row>
    <row r="11" customHeight="1" ht="10.5">
      <c r="A11" s="29" t="s">
        <v>28</v>
      </c>
      <c r="B11" s="30" t="s">
        <v>29</v>
      </c>
      <c r="C11" s="31">
        <v>450000.0</v>
      </c>
      <c r="D11" s="32">
        <v>555016.0</v>
      </c>
      <c r="E11" s="33"/>
      <c r="F11" s="33"/>
      <c r="G11" s="33"/>
      <c r="H11" s="34">
        <f t="shared" si="1"/>
        <v>555016</v>
      </c>
      <c r="I11" s="35">
        <f t="shared" si="2"/>
        <v>1.233368889</v>
      </c>
      <c r="J11" s="32">
        <f t="shared" si="3"/>
        <v>105016</v>
      </c>
    </row>
    <row r="12" customHeight="1" ht="21.75">
      <c r="A12" s="29" t="s">
        <v>30</v>
      </c>
      <c r="B12" s="30" t="s">
        <v>31</v>
      </c>
      <c r="C12" s="31">
        <v>90000.0</v>
      </c>
      <c r="D12" s="32">
        <v>41498.0</v>
      </c>
      <c r="E12" s="33"/>
      <c r="F12" s="33"/>
      <c r="G12" s="33"/>
      <c r="H12" s="34">
        <f t="shared" si="1"/>
        <v>41498</v>
      </c>
      <c r="I12" s="35">
        <f t="shared" si="2"/>
        <v>0.4610888889</v>
      </c>
      <c r="J12" s="32">
        <f t="shared" si="3"/>
        <v>-48502</v>
      </c>
    </row>
    <row r="13" customHeight="1" ht="10.5">
      <c r="A13" s="29" t="s">
        <v>32</v>
      </c>
      <c r="B13" s="30" t="s">
        <v>33</v>
      </c>
      <c r="C13" s="31">
        <v>20000.0</v>
      </c>
      <c r="D13" s="32">
        <v>226095.0</v>
      </c>
      <c r="E13" s="33"/>
      <c r="F13" s="33"/>
      <c r="G13" s="33"/>
      <c r="H13" s="34">
        <f t="shared" si="1"/>
        <v>226095</v>
      </c>
      <c r="I13" s="35">
        <f t="shared" si="2"/>
        <v>11.30475</v>
      </c>
      <c r="J13" s="32">
        <f t="shared" si="3"/>
        <v>206095</v>
      </c>
    </row>
    <row r="14" customHeight="1" ht="10.5">
      <c r="A14" s="29" t="s">
        <v>34</v>
      </c>
      <c r="B14" s="30" t="s">
        <v>35</v>
      </c>
      <c r="C14" s="31">
        <v>5000.0</v>
      </c>
      <c r="D14" s="32">
        <v>0.0</v>
      </c>
      <c r="E14" s="33"/>
      <c r="F14" s="33"/>
      <c r="G14" s="33"/>
      <c r="H14" s="34">
        <f t="shared" si="1"/>
        <v>0</v>
      </c>
      <c r="I14" s="35">
        <f t="shared" si="2"/>
        <v>0</v>
      </c>
      <c r="J14" s="32">
        <f t="shared" si="3"/>
        <v>-5000</v>
      </c>
    </row>
    <row r="15" customHeight="1" ht="10.5">
      <c r="A15" s="29" t="s">
        <v>36</v>
      </c>
      <c r="B15" s="30" t="s">
        <v>37</v>
      </c>
      <c r="C15" s="31">
        <v>0.0</v>
      </c>
      <c r="D15" s="32">
        <v>0.0</v>
      </c>
      <c r="E15" s="33"/>
      <c r="F15" s="33"/>
      <c r="G15" s="33"/>
      <c r="H15" s="34">
        <f t="shared" si="1"/>
        <v>0</v>
      </c>
      <c r="I15" s="35" t="str">
        <f t="shared" si="2"/>
        <v>#DIV/0!</v>
      </c>
      <c r="J15" s="32">
        <f t="shared" si="3"/>
        <v>0</v>
      </c>
    </row>
    <row r="16" customHeight="1" ht="10.5">
      <c r="A16" s="29" t="s">
        <v>38</v>
      </c>
      <c r="B16" s="30" t="s">
        <v>39</v>
      </c>
      <c r="C16" s="31">
        <v>0.0</v>
      </c>
      <c r="D16" s="32">
        <v>7500.0</v>
      </c>
      <c r="E16" s="33"/>
      <c r="F16" s="33"/>
      <c r="G16" s="33"/>
      <c r="H16" s="34">
        <f t="shared" si="1"/>
        <v>7500</v>
      </c>
      <c r="I16" s="35" t="str">
        <f t="shared" si="2"/>
        <v>#DIV/0!</v>
      </c>
      <c r="J16" s="32">
        <f t="shared" si="3"/>
        <v>7500</v>
      </c>
    </row>
    <row r="17" customHeight="1" ht="10.5">
      <c r="A17" s="29" t="s">
        <v>40</v>
      </c>
      <c r="B17" s="30" t="s">
        <v>41</v>
      </c>
      <c r="C17" s="31">
        <v>80000.0</v>
      </c>
      <c r="D17" s="32">
        <v>142326.0</v>
      </c>
      <c r="E17" s="33"/>
      <c r="F17" s="33"/>
      <c r="G17" s="33"/>
      <c r="H17" s="34">
        <f t="shared" si="1"/>
        <v>142326</v>
      </c>
      <c r="I17" s="35">
        <f t="shared" si="2"/>
        <v>1.779075</v>
      </c>
      <c r="J17" s="32">
        <f t="shared" si="3"/>
        <v>62326</v>
      </c>
    </row>
    <row r="18" customHeight="1" ht="10.5">
      <c r="A18" s="29" t="s">
        <v>42</v>
      </c>
      <c r="B18" s="30" t="s">
        <v>43</v>
      </c>
      <c r="C18" s="31">
        <v>80000.0</v>
      </c>
      <c r="D18" s="33"/>
      <c r="E18" s="33"/>
      <c r="F18" s="32">
        <v>6500.0</v>
      </c>
      <c r="G18" s="33"/>
      <c r="H18" s="34">
        <f t="shared" si="1"/>
        <v>6500</v>
      </c>
      <c r="I18" s="35">
        <f t="shared" si="2"/>
        <v>0.08125</v>
      </c>
      <c r="J18" s="32">
        <f t="shared" si="3"/>
        <v>-73500</v>
      </c>
    </row>
    <row r="19" customHeight="1" ht="10.5">
      <c r="A19" s="36" t="s">
        <v>44</v>
      </c>
      <c r="B19" s="36" t="s">
        <v>45</v>
      </c>
      <c r="C19" s="37">
        <v>250000.0</v>
      </c>
      <c r="D19" s="38"/>
      <c r="E19" s="38"/>
      <c r="F19" s="39">
        <v>60878.0</v>
      </c>
      <c r="G19" s="38"/>
      <c r="H19" s="34">
        <f t="shared" si="1"/>
        <v>60878</v>
      </c>
      <c r="I19" s="35">
        <f t="shared" si="2"/>
        <v>0.243512</v>
      </c>
      <c r="J19" s="32">
        <f t="shared" si="3"/>
        <v>-189122</v>
      </c>
    </row>
    <row r="20" customHeight="1" ht="10.5">
      <c r="A20" s="40" t="s">
        <v>46</v>
      </c>
      <c r="B20" s="40" t="s">
        <v>47</v>
      </c>
      <c r="C20" s="41">
        <v>10000.0</v>
      </c>
      <c r="D20" s="42">
        <v>2621.0</v>
      </c>
      <c r="E20" s="43"/>
      <c r="F20" s="43"/>
      <c r="G20" s="43"/>
      <c r="H20" s="34">
        <f t="shared" si="1"/>
        <v>2621</v>
      </c>
      <c r="I20" s="35">
        <f t="shared" si="2"/>
        <v>0.2621</v>
      </c>
      <c r="J20" s="32">
        <f t="shared" si="3"/>
        <v>-7379</v>
      </c>
    </row>
    <row r="21" customHeight="1" ht="10.5">
      <c r="A21" s="44" t="s">
        <v>48</v>
      </c>
      <c r="B21" s="45" t="s">
        <v>49</v>
      </c>
      <c r="C21" s="46">
        <v>10000.0</v>
      </c>
      <c r="D21" s="43"/>
      <c r="E21" s="43"/>
      <c r="F21" s="42">
        <v>2670.0</v>
      </c>
      <c r="G21" s="43"/>
      <c r="H21" s="47">
        <f t="shared" si="1"/>
        <v>2670</v>
      </c>
      <c r="I21" s="48">
        <f t="shared" si="2"/>
        <v>0.267</v>
      </c>
      <c r="J21" s="49">
        <f t="shared" si="3"/>
        <v>-7330</v>
      </c>
    </row>
    <row r="22" customHeight="1" ht="10.5">
      <c r="A22" s="44" t="s">
        <v>50</v>
      </c>
      <c r="B22" s="45" t="s">
        <v>51</v>
      </c>
      <c r="C22" s="46">
        <v>0.0</v>
      </c>
      <c r="D22" s="42">
        <v>25776.0</v>
      </c>
      <c r="E22" s="43"/>
      <c r="F22" s="43"/>
      <c r="G22" s="43"/>
      <c r="H22" s="34">
        <f t="shared" si="1"/>
        <v>25776</v>
      </c>
      <c r="I22" s="35" t="str">
        <f t="shared" si="2"/>
        <v>#DIV/0!</v>
      </c>
      <c r="J22" s="32">
        <f t="shared" si="3"/>
        <v>25776</v>
      </c>
    </row>
    <row r="23" customHeight="1" ht="10.5">
      <c r="A23" s="44" t="s">
        <v>52</v>
      </c>
      <c r="B23" s="45" t="s">
        <v>53</v>
      </c>
      <c r="C23" s="46">
        <v>5000.0</v>
      </c>
      <c r="D23" s="43"/>
      <c r="E23" s="43"/>
      <c r="F23" s="42">
        <v>750.0</v>
      </c>
      <c r="G23" s="43"/>
      <c r="H23" s="50">
        <f t="shared" si="1"/>
        <v>750</v>
      </c>
      <c r="I23" s="51">
        <f t="shared" si="2"/>
        <v>0.15</v>
      </c>
      <c r="J23" s="42">
        <f t="shared" si="3"/>
        <v>-4250</v>
      </c>
    </row>
    <row r="24" customHeight="1" ht="10.5">
      <c r="A24" s="52" t="s">
        <v>54</v>
      </c>
      <c r="B24" s="53" t="s">
        <v>55</v>
      </c>
      <c r="C24" s="54">
        <f ref="C24:H24" t="shared" si="4">SUM(C8:C23)</f>
        <v>1120000</v>
      </c>
      <c r="D24" s="54">
        <f t="shared" si="4"/>
        <v>1000832</v>
      </c>
      <c r="E24" s="54">
        <f t="shared" si="4"/>
        <v>0</v>
      </c>
      <c r="F24" s="54">
        <f t="shared" si="4"/>
        <v>70798</v>
      </c>
      <c r="G24" s="54">
        <f t="shared" si="4"/>
        <v>0</v>
      </c>
      <c r="H24" s="54">
        <f t="shared" si="4"/>
        <v>1071630</v>
      </c>
      <c r="I24" s="55">
        <f t="shared" si="2"/>
        <v>0.9568125</v>
      </c>
      <c r="J24" s="54">
        <f>SUM(J8:J23)</f>
        <v>-48370</v>
      </c>
    </row>
    <row r="25" customHeight="1" ht="10.5">
      <c r="A25" s="29" t="s">
        <v>56</v>
      </c>
      <c r="B25" s="56" t="s">
        <v>57</v>
      </c>
      <c r="C25" s="31">
        <v>1350000.0</v>
      </c>
      <c r="D25" s="32">
        <v>1192418.0</v>
      </c>
      <c r="E25" s="32">
        <v>397473.0</v>
      </c>
      <c r="F25" s="33"/>
      <c r="G25" s="33"/>
      <c r="H25" s="34">
        <f ref="H25:H71" t="shared" si="5">SUM(D25+E25+F25+G25)</f>
        <v>1589891</v>
      </c>
      <c r="I25" s="35">
        <f t="shared" si="2"/>
        <v>1.177697037</v>
      </c>
      <c r="J25" s="32">
        <f ref="J25:J94" t="shared" si="6">SUM(H25-C25)</f>
        <v>239891</v>
      </c>
    </row>
    <row r="26" customHeight="1" ht="10.5">
      <c r="A26" s="36" t="s">
        <v>58</v>
      </c>
      <c r="B26" s="57" t="s">
        <v>59</v>
      </c>
      <c r="C26" s="37">
        <v>100000.0</v>
      </c>
      <c r="D26" s="39">
        <v>33000.0</v>
      </c>
      <c r="E26" s="39">
        <v>11000.0</v>
      </c>
      <c r="F26" s="38"/>
      <c r="G26" s="38"/>
      <c r="H26" s="34">
        <f t="shared" si="5"/>
        <v>44000</v>
      </c>
      <c r="I26" s="35">
        <f t="shared" si="2"/>
        <v>0.44</v>
      </c>
      <c r="J26" s="32">
        <f t="shared" si="6"/>
        <v>-56000</v>
      </c>
    </row>
    <row r="27" customHeight="1" ht="10.5">
      <c r="A27" s="36" t="s">
        <v>60</v>
      </c>
      <c r="B27" s="36" t="s">
        <v>61</v>
      </c>
      <c r="C27" s="37">
        <v>250000.0</v>
      </c>
      <c r="D27" s="39">
        <v>150024.0</v>
      </c>
      <c r="E27" s="38"/>
      <c r="F27" s="38"/>
      <c r="G27" s="38"/>
      <c r="H27" s="34">
        <f t="shared" si="5"/>
        <v>150024</v>
      </c>
      <c r="I27" s="35">
        <f t="shared" si="2"/>
        <v>0.600096</v>
      </c>
      <c r="J27" s="32">
        <f t="shared" si="6"/>
        <v>-99976</v>
      </c>
    </row>
    <row r="28" customHeight="1" ht="10.5">
      <c r="A28" s="36" t="s">
        <v>62</v>
      </c>
      <c r="B28" s="36" t="s">
        <v>63</v>
      </c>
      <c r="C28" s="37">
        <v>250000.0</v>
      </c>
      <c r="D28" s="39">
        <v>314895.0</v>
      </c>
      <c r="E28" s="38"/>
      <c r="F28" s="39">
        <v>369624.0</v>
      </c>
      <c r="G28" s="38"/>
      <c r="H28" s="34">
        <f t="shared" si="5"/>
        <v>684519</v>
      </c>
      <c r="I28" s="35">
        <f t="shared" si="2"/>
        <v>2.738076</v>
      </c>
      <c r="J28" s="32">
        <f t="shared" si="6"/>
        <v>434519</v>
      </c>
    </row>
    <row r="29" customHeight="1" ht="10.5">
      <c r="A29" s="36" t="s">
        <v>64</v>
      </c>
      <c r="B29" s="57" t="s">
        <v>65</v>
      </c>
      <c r="C29" s="37">
        <v>0.0</v>
      </c>
      <c r="D29" s="38"/>
      <c r="E29" s="38"/>
      <c r="F29" s="39">
        <v>0.0</v>
      </c>
      <c r="G29" s="38"/>
      <c r="H29" s="34">
        <f t="shared" si="5"/>
        <v>0</v>
      </c>
      <c r="I29" s="35" t="str">
        <f t="shared" si="2"/>
        <v>#DIV/0!</v>
      </c>
      <c r="J29" s="32">
        <f t="shared" si="6"/>
        <v>0</v>
      </c>
    </row>
    <row r="30" customHeight="1" ht="10.5">
      <c r="A30" s="36" t="s">
        <v>66</v>
      </c>
      <c r="B30" s="57" t="s">
        <v>67</v>
      </c>
      <c r="C30" s="37">
        <v>240000.0</v>
      </c>
      <c r="D30" s="38"/>
      <c r="E30" s="38"/>
      <c r="F30" s="39">
        <v>226259.0</v>
      </c>
      <c r="G30" s="38"/>
      <c r="H30" s="34">
        <f t="shared" si="5"/>
        <v>226259</v>
      </c>
      <c r="I30" s="35">
        <f t="shared" si="2"/>
        <v>0.9427458333</v>
      </c>
      <c r="J30" s="32">
        <f t="shared" si="6"/>
        <v>-13741</v>
      </c>
    </row>
    <row r="31" customHeight="1" ht="10.5">
      <c r="A31" s="36" t="s">
        <v>68</v>
      </c>
      <c r="B31" s="57" t="s">
        <v>69</v>
      </c>
      <c r="C31" s="37">
        <v>120000.0</v>
      </c>
      <c r="D31" s="38"/>
      <c r="E31" s="38"/>
      <c r="F31" s="39">
        <v>188136.0</v>
      </c>
      <c r="G31" s="38"/>
      <c r="H31" s="34">
        <f t="shared" si="5"/>
        <v>188136</v>
      </c>
      <c r="I31" s="35">
        <f t="shared" si="2"/>
        <v>1.5678</v>
      </c>
      <c r="J31" s="32">
        <f t="shared" si="6"/>
        <v>68136</v>
      </c>
    </row>
    <row r="32" customHeight="1" ht="10.5">
      <c r="A32" s="36" t="s">
        <v>70</v>
      </c>
      <c r="B32" s="57" t="s">
        <v>71</v>
      </c>
      <c r="C32" s="37">
        <v>30000.0</v>
      </c>
      <c r="D32" s="38"/>
      <c r="E32" s="38"/>
      <c r="F32" s="39">
        <v>21984.0</v>
      </c>
      <c r="G32" s="38"/>
      <c r="H32" s="34">
        <f t="shared" si="5"/>
        <v>21984</v>
      </c>
      <c r="I32" s="35">
        <f t="shared" si="2"/>
        <v>0.7328</v>
      </c>
      <c r="J32" s="32">
        <f t="shared" si="6"/>
        <v>-8016</v>
      </c>
    </row>
    <row r="33" customHeight="1" ht="10.5">
      <c r="A33" s="36" t="s">
        <v>72</v>
      </c>
      <c r="B33" s="57" t="s">
        <v>73</v>
      </c>
      <c r="C33" s="37">
        <v>30000.0</v>
      </c>
      <c r="D33" s="38"/>
      <c r="E33" s="38"/>
      <c r="F33" s="39">
        <v>64659.0</v>
      </c>
      <c r="G33" s="38"/>
      <c r="H33" s="34">
        <f t="shared" si="5"/>
        <v>64659</v>
      </c>
      <c r="I33" s="35">
        <f t="shared" si="2"/>
        <v>2.1553</v>
      </c>
      <c r="J33" s="32">
        <f t="shared" si="6"/>
        <v>34659</v>
      </c>
    </row>
    <row r="34" customHeight="1" ht="10.5">
      <c r="A34" s="36" t="s">
        <v>74</v>
      </c>
      <c r="B34" s="57" t="s">
        <v>75</v>
      </c>
      <c r="C34" s="37">
        <v>0.0</v>
      </c>
      <c r="D34" s="38"/>
      <c r="E34" s="38"/>
      <c r="F34" s="39">
        <v>5664.0</v>
      </c>
      <c r="G34" s="38"/>
      <c r="H34" s="34">
        <f t="shared" si="5"/>
        <v>5664</v>
      </c>
      <c r="I34" s="35" t="str">
        <f t="shared" si="2"/>
        <v>#DIV/0!</v>
      </c>
      <c r="J34" s="32">
        <f t="shared" si="6"/>
        <v>5664</v>
      </c>
    </row>
    <row r="35" customHeight="1" ht="10.5">
      <c r="A35" s="36" t="s">
        <v>76</v>
      </c>
      <c r="B35" s="57" t="s">
        <v>77</v>
      </c>
      <c r="C35" s="37">
        <v>0.0</v>
      </c>
      <c r="D35" s="38"/>
      <c r="E35" s="38"/>
      <c r="F35" s="39">
        <v>180000.0</v>
      </c>
      <c r="G35" s="38"/>
      <c r="H35" s="34">
        <f t="shared" si="5"/>
        <v>180000</v>
      </c>
      <c r="I35" s="35" t="str">
        <f t="shared" si="2"/>
        <v>#DIV/0!</v>
      </c>
      <c r="J35" s="32">
        <f t="shared" si="6"/>
        <v>180000</v>
      </c>
    </row>
    <row r="36" customHeight="1" ht="10.5">
      <c r="A36" s="36" t="s">
        <v>78</v>
      </c>
      <c r="B36" s="57" t="s">
        <v>79</v>
      </c>
      <c r="C36" s="37">
        <v>360000.0</v>
      </c>
      <c r="D36" s="38"/>
      <c r="E36" s="38"/>
      <c r="F36" s="39">
        <v>360000.0</v>
      </c>
      <c r="G36" s="38"/>
      <c r="H36" s="34">
        <f t="shared" si="5"/>
        <v>360000</v>
      </c>
      <c r="I36" s="35">
        <f t="shared" si="2"/>
        <v>1</v>
      </c>
      <c r="J36" s="32">
        <f t="shared" si="6"/>
        <v>0</v>
      </c>
    </row>
    <row r="37" customHeight="1" ht="10.5">
      <c r="A37" s="36" t="s">
        <v>80</v>
      </c>
      <c r="B37" s="57" t="s">
        <v>81</v>
      </c>
      <c r="C37" s="37">
        <v>120000.0</v>
      </c>
      <c r="D37" s="38"/>
      <c r="E37" s="38"/>
      <c r="F37" s="39">
        <v>23070.0</v>
      </c>
      <c r="G37" s="38"/>
      <c r="H37" s="34">
        <f t="shared" si="5"/>
        <v>23070</v>
      </c>
      <c r="I37" s="35">
        <f t="shared" si="2"/>
        <v>0.19225</v>
      </c>
      <c r="J37" s="32">
        <f t="shared" si="6"/>
        <v>-96930</v>
      </c>
    </row>
    <row r="38" customHeight="1" ht="10.5">
      <c r="A38" s="36" t="s">
        <v>82</v>
      </c>
      <c r="B38" s="57" t="s">
        <v>83</v>
      </c>
      <c r="C38" s="37">
        <v>50000.0</v>
      </c>
      <c r="D38" s="38"/>
      <c r="E38" s="38"/>
      <c r="F38" s="39">
        <v>0.0</v>
      </c>
      <c r="G38" s="38"/>
      <c r="H38" s="34">
        <f t="shared" si="5"/>
        <v>0</v>
      </c>
      <c r="I38" s="35">
        <f t="shared" si="2"/>
        <v>0</v>
      </c>
      <c r="J38" s="32">
        <f t="shared" si="6"/>
        <v>-50000</v>
      </c>
    </row>
    <row r="39" customHeight="1" ht="10.5">
      <c r="A39" s="36" t="s">
        <v>84</v>
      </c>
      <c r="B39" s="57" t="s">
        <v>85</v>
      </c>
      <c r="C39" s="37">
        <v>0.0</v>
      </c>
      <c r="D39" s="38"/>
      <c r="E39" s="38"/>
      <c r="F39" s="39">
        <v>0.0</v>
      </c>
      <c r="G39" s="38"/>
      <c r="H39" s="34">
        <f t="shared" si="5"/>
        <v>0</v>
      </c>
      <c r="I39" s="35" t="str">
        <f t="shared" si="2"/>
        <v>#DIV/0!</v>
      </c>
      <c r="J39" s="32">
        <f t="shared" si="6"/>
        <v>0</v>
      </c>
    </row>
    <row r="40" customHeight="1" ht="10.5">
      <c r="A40" s="36" t="s">
        <v>86</v>
      </c>
      <c r="B40" s="57" t="s">
        <v>87</v>
      </c>
      <c r="C40" s="37">
        <v>50000.0</v>
      </c>
      <c r="D40" s="38"/>
      <c r="E40" s="38"/>
      <c r="F40" s="39">
        <v>10863.0</v>
      </c>
      <c r="G40" s="38"/>
      <c r="H40" s="34">
        <f t="shared" si="5"/>
        <v>10863</v>
      </c>
      <c r="I40" s="35">
        <f t="shared" si="2"/>
        <v>0.21726</v>
      </c>
      <c r="J40" s="32">
        <f t="shared" si="6"/>
        <v>-39137</v>
      </c>
    </row>
    <row r="41" customHeight="1" ht="10.5">
      <c r="A41" s="36" t="s">
        <v>88</v>
      </c>
      <c r="B41" s="57" t="s">
        <v>89</v>
      </c>
      <c r="C41" s="37">
        <v>55000.0</v>
      </c>
      <c r="D41" s="38"/>
      <c r="E41" s="38"/>
      <c r="F41" s="39">
        <v>45626.46</v>
      </c>
      <c r="G41" s="38"/>
      <c r="H41" s="34">
        <f t="shared" si="5"/>
        <v>45626.46</v>
      </c>
      <c r="I41" s="35">
        <f t="shared" si="2"/>
        <v>0.829572</v>
      </c>
      <c r="J41" s="32">
        <f t="shared" si="6"/>
        <v>-9373.54</v>
      </c>
    </row>
    <row r="42" customHeight="1" ht="10.5">
      <c r="A42" s="36" t="s">
        <v>90</v>
      </c>
      <c r="B42" s="57" t="s">
        <v>91</v>
      </c>
      <c r="C42" s="37">
        <v>2000000.0</v>
      </c>
      <c r="D42" s="39">
        <v>1891774.0</v>
      </c>
      <c r="E42" s="39">
        <v>630591.0</v>
      </c>
      <c r="F42" s="38"/>
      <c r="G42" s="38"/>
      <c r="H42" s="34">
        <f t="shared" si="5"/>
        <v>2522365</v>
      </c>
      <c r="I42" s="35">
        <f t="shared" si="2"/>
        <v>1.2611825</v>
      </c>
      <c r="J42" s="32">
        <f t="shared" si="6"/>
        <v>522365</v>
      </c>
    </row>
    <row r="43" customHeight="1" ht="10.5">
      <c r="A43" s="36" t="s">
        <v>92</v>
      </c>
      <c r="B43" s="57" t="s">
        <v>93</v>
      </c>
      <c r="C43" s="37">
        <v>1900000.0</v>
      </c>
      <c r="D43" s="39">
        <v>2465915.0</v>
      </c>
      <c r="E43" s="39">
        <v>0.0</v>
      </c>
      <c r="F43" s="38"/>
      <c r="G43" s="38"/>
      <c r="H43" s="58">
        <f t="shared" si="5"/>
        <v>2465915</v>
      </c>
      <c r="I43" s="48">
        <f t="shared" si="2"/>
        <v>1.29785</v>
      </c>
      <c r="J43" s="39">
        <f t="shared" si="6"/>
        <v>565915</v>
      </c>
    </row>
    <row r="44" customHeight="1" ht="10.5">
      <c r="A44" s="36" t="s">
        <v>94</v>
      </c>
      <c r="B44" s="57" t="s">
        <v>95</v>
      </c>
      <c r="C44" s="37">
        <v>50000.0</v>
      </c>
      <c r="D44" s="38"/>
      <c r="E44" s="38"/>
      <c r="F44" s="39">
        <v>78093.0</v>
      </c>
      <c r="G44" s="38"/>
      <c r="H44" s="34">
        <f t="shared" si="5"/>
        <v>78093</v>
      </c>
      <c r="I44" s="35">
        <f t="shared" si="2"/>
        <v>1.56186</v>
      </c>
      <c r="J44" s="32">
        <f t="shared" si="6"/>
        <v>28093</v>
      </c>
    </row>
    <row r="45" customHeight="1" ht="10.5">
      <c r="A45" s="36" t="s">
        <v>96</v>
      </c>
      <c r="B45" s="57" t="s">
        <v>97</v>
      </c>
      <c r="C45" s="37">
        <v>840000.0</v>
      </c>
      <c r="D45" s="38"/>
      <c r="E45" s="38"/>
      <c r="F45" s="39">
        <v>780000.0</v>
      </c>
      <c r="G45" s="38"/>
      <c r="H45" s="34">
        <f t="shared" si="5"/>
        <v>780000</v>
      </c>
      <c r="I45" s="35">
        <f t="shared" si="2"/>
        <v>0.9285714286</v>
      </c>
      <c r="J45" s="32">
        <f t="shared" si="6"/>
        <v>-60000</v>
      </c>
    </row>
    <row r="46" customHeight="1" ht="10.5">
      <c r="A46" s="36" t="s">
        <v>98</v>
      </c>
      <c r="B46" s="57" t="s">
        <v>99</v>
      </c>
      <c r="C46" s="37">
        <v>0.0</v>
      </c>
      <c r="D46" s="38"/>
      <c r="E46" s="38"/>
      <c r="F46" s="39">
        <v>0.0</v>
      </c>
      <c r="G46" s="38"/>
      <c r="H46" s="34">
        <f t="shared" si="5"/>
        <v>0</v>
      </c>
      <c r="I46" s="35" t="str">
        <f t="shared" si="2"/>
        <v>#DIV/0!</v>
      </c>
      <c r="J46" s="32">
        <f t="shared" si="6"/>
        <v>0</v>
      </c>
    </row>
    <row r="47" customHeight="1" ht="10.5">
      <c r="A47" s="36" t="s">
        <v>100</v>
      </c>
      <c r="B47" s="57" t="s">
        <v>101</v>
      </c>
      <c r="C47" s="37">
        <v>20000.0</v>
      </c>
      <c r="D47" s="38"/>
      <c r="E47" s="38"/>
      <c r="F47" s="39">
        <v>13200.0</v>
      </c>
      <c r="G47" s="38"/>
      <c r="H47" s="34">
        <f t="shared" si="5"/>
        <v>13200</v>
      </c>
      <c r="I47" s="35">
        <f t="shared" si="2"/>
        <v>0.66</v>
      </c>
      <c r="J47" s="32">
        <f t="shared" si="6"/>
        <v>-6800</v>
      </c>
    </row>
    <row r="48" customHeight="1" ht="10.5">
      <c r="A48" s="36" t="s">
        <v>102</v>
      </c>
      <c r="B48" s="57" t="s">
        <v>103</v>
      </c>
      <c r="C48" s="37">
        <v>0.0</v>
      </c>
      <c r="D48" s="38"/>
      <c r="E48" s="38"/>
      <c r="F48" s="39">
        <v>0.0</v>
      </c>
      <c r="G48" s="38"/>
      <c r="H48" s="34">
        <f t="shared" si="5"/>
        <v>0</v>
      </c>
      <c r="I48" s="35" t="str">
        <f t="shared" si="2"/>
        <v>#DIV/0!</v>
      </c>
      <c r="J48" s="32">
        <f t="shared" si="6"/>
        <v>0</v>
      </c>
    </row>
    <row r="49" customHeight="1" ht="10.5">
      <c r="A49" s="36" t="s">
        <v>104</v>
      </c>
      <c r="B49" s="57" t="s">
        <v>105</v>
      </c>
      <c r="C49" s="37">
        <v>50000.0</v>
      </c>
      <c r="D49" s="38"/>
      <c r="E49" s="38"/>
      <c r="F49" s="39">
        <v>0.0</v>
      </c>
      <c r="G49" s="38"/>
      <c r="H49" s="34">
        <f t="shared" si="5"/>
        <v>0</v>
      </c>
      <c r="I49" s="35">
        <f t="shared" si="2"/>
        <v>0</v>
      </c>
      <c r="J49" s="32">
        <f t="shared" si="6"/>
        <v>-50000</v>
      </c>
    </row>
    <row r="50" customHeight="1" ht="10.5">
      <c r="A50" s="36" t="s">
        <v>106</v>
      </c>
      <c r="B50" s="57" t="s">
        <v>107</v>
      </c>
      <c r="C50" s="37">
        <v>80000.0</v>
      </c>
      <c r="D50" s="39">
        <v>0.0</v>
      </c>
      <c r="E50" s="38"/>
      <c r="F50" s="38"/>
      <c r="G50" s="38"/>
      <c r="H50" s="34">
        <f t="shared" si="5"/>
        <v>0</v>
      </c>
      <c r="I50" s="35">
        <f t="shared" si="2"/>
        <v>0</v>
      </c>
      <c r="J50" s="32">
        <f t="shared" si="6"/>
        <v>-80000</v>
      </c>
    </row>
    <row r="51" customHeight="1" ht="10.5">
      <c r="A51" s="36" t="s">
        <v>108</v>
      </c>
      <c r="B51" s="57" t="s">
        <v>109</v>
      </c>
      <c r="C51" s="37">
        <v>100000.0</v>
      </c>
      <c r="D51" s="39">
        <v>79020.0</v>
      </c>
      <c r="E51" s="38"/>
      <c r="F51" s="38"/>
      <c r="G51" s="38"/>
      <c r="H51" s="34">
        <f t="shared" si="5"/>
        <v>79020</v>
      </c>
      <c r="I51" s="35">
        <f t="shared" si="2"/>
        <v>0.7902</v>
      </c>
      <c r="J51" s="32">
        <f t="shared" si="6"/>
        <v>-20980</v>
      </c>
    </row>
    <row r="52" customHeight="1" ht="10.5">
      <c r="A52" s="36" t="s">
        <v>110</v>
      </c>
      <c r="B52" s="57" t="s">
        <v>111</v>
      </c>
      <c r="C52" s="37">
        <v>95000.0</v>
      </c>
      <c r="D52" s="39">
        <v>0.0</v>
      </c>
      <c r="E52" s="38"/>
      <c r="F52" s="38"/>
      <c r="G52" s="38"/>
      <c r="H52" s="34">
        <f t="shared" si="5"/>
        <v>0</v>
      </c>
      <c r="I52" s="35">
        <f t="shared" si="2"/>
        <v>0</v>
      </c>
      <c r="J52" s="32">
        <f t="shared" si="6"/>
        <v>-95000</v>
      </c>
    </row>
    <row r="53" customHeight="1" ht="10.5">
      <c r="A53" s="36" t="s">
        <v>112</v>
      </c>
      <c r="B53" s="57" t="s">
        <v>113</v>
      </c>
      <c r="C53" s="37">
        <v>0.0</v>
      </c>
      <c r="D53" s="39">
        <v>0.0</v>
      </c>
      <c r="E53" s="38"/>
      <c r="F53" s="38"/>
      <c r="G53" s="38"/>
      <c r="H53" s="58">
        <f t="shared" si="5"/>
        <v>0</v>
      </c>
      <c r="I53" s="48" t="str">
        <f t="shared" si="2"/>
        <v>#DIV/0!</v>
      </c>
      <c r="J53" s="39">
        <f t="shared" si="6"/>
        <v>0</v>
      </c>
    </row>
    <row r="54" customHeight="1" ht="10.5">
      <c r="A54" s="36" t="s">
        <v>114</v>
      </c>
      <c r="B54" s="57" t="s">
        <v>115</v>
      </c>
      <c r="C54" s="37">
        <v>10000.0</v>
      </c>
      <c r="D54" s="39">
        <v>0.0</v>
      </c>
      <c r="E54" s="38"/>
      <c r="F54" s="38"/>
      <c r="G54" s="38"/>
      <c r="H54" s="58">
        <f t="shared" si="5"/>
        <v>0</v>
      </c>
      <c r="I54" s="48">
        <f t="shared" si="2"/>
        <v>0</v>
      </c>
      <c r="J54" s="39">
        <f t="shared" si="6"/>
        <v>-10000</v>
      </c>
    </row>
    <row r="55" customHeight="1" ht="10.5">
      <c r="A55" s="36" t="s">
        <v>116</v>
      </c>
      <c r="B55" s="57" t="s">
        <v>117</v>
      </c>
      <c r="C55" s="37">
        <v>25000.0</v>
      </c>
      <c r="D55" s="39">
        <v>20080.0</v>
      </c>
      <c r="E55" s="38"/>
      <c r="F55" s="38"/>
      <c r="G55" s="38"/>
      <c r="H55" s="34">
        <f t="shared" si="5"/>
        <v>20080</v>
      </c>
      <c r="I55" s="35">
        <f t="shared" si="2"/>
        <v>0.8032</v>
      </c>
      <c r="J55" s="32">
        <f t="shared" si="6"/>
        <v>-4920</v>
      </c>
    </row>
    <row r="56" customHeight="1" ht="10.5">
      <c r="A56" s="36" t="s">
        <v>118</v>
      </c>
      <c r="B56" s="57" t="s">
        <v>119</v>
      </c>
      <c r="C56" s="37">
        <v>900000.0</v>
      </c>
      <c r="D56" s="39">
        <v>1391000.0</v>
      </c>
      <c r="E56" s="38"/>
      <c r="F56" s="38"/>
      <c r="G56" s="38"/>
      <c r="H56" s="34">
        <f t="shared" si="5"/>
        <v>1391000</v>
      </c>
      <c r="I56" s="35">
        <f t="shared" si="2"/>
        <v>1.545555556</v>
      </c>
      <c r="J56" s="32">
        <f t="shared" si="6"/>
        <v>491000</v>
      </c>
    </row>
    <row r="57" customHeight="1" ht="10.5">
      <c r="A57" s="36" t="s">
        <v>120</v>
      </c>
      <c r="B57" s="57" t="s">
        <v>121</v>
      </c>
      <c r="C57" s="37">
        <v>90000.0</v>
      </c>
      <c r="D57" s="39">
        <v>0.0</v>
      </c>
      <c r="E57" s="38"/>
      <c r="F57" s="38"/>
      <c r="G57" s="38"/>
      <c r="H57" s="34">
        <f t="shared" si="5"/>
        <v>0</v>
      </c>
      <c r="I57" s="35">
        <f t="shared" si="2"/>
        <v>0</v>
      </c>
      <c r="J57" s="32">
        <f t="shared" si="6"/>
        <v>-90000</v>
      </c>
    </row>
    <row r="58" customHeight="1" ht="10.5">
      <c r="A58" s="36" t="s">
        <v>122</v>
      </c>
      <c r="B58" s="57" t="s">
        <v>123</v>
      </c>
      <c r="C58" s="37">
        <v>150000.0</v>
      </c>
      <c r="D58" s="39">
        <v>0.0</v>
      </c>
      <c r="E58" s="38"/>
      <c r="F58" s="38"/>
      <c r="G58" s="38"/>
      <c r="H58" s="34">
        <f t="shared" si="5"/>
        <v>0</v>
      </c>
      <c r="I58" s="35">
        <f t="shared" si="2"/>
        <v>0</v>
      </c>
      <c r="J58" s="32">
        <f t="shared" si="6"/>
        <v>-150000</v>
      </c>
    </row>
    <row r="59" customHeight="1" ht="10.5">
      <c r="A59" s="36" t="s">
        <v>124</v>
      </c>
      <c r="B59" s="57" t="s">
        <v>125</v>
      </c>
      <c r="C59" s="37">
        <v>80000.0</v>
      </c>
      <c r="D59" s="39">
        <v>0.0</v>
      </c>
      <c r="E59" s="38"/>
      <c r="F59" s="38"/>
      <c r="G59" s="38"/>
      <c r="H59" s="34">
        <f t="shared" si="5"/>
        <v>0</v>
      </c>
      <c r="I59" s="35">
        <f t="shared" si="2"/>
        <v>0</v>
      </c>
      <c r="J59" s="32">
        <f t="shared" si="6"/>
        <v>-80000</v>
      </c>
    </row>
    <row r="60" customHeight="1" ht="10.5">
      <c r="A60" s="36" t="s">
        <v>126</v>
      </c>
      <c r="B60" s="57" t="s">
        <v>127</v>
      </c>
      <c r="C60" s="37">
        <v>1300000.0</v>
      </c>
      <c r="D60" s="39">
        <v>1137094.0</v>
      </c>
      <c r="E60" s="39">
        <v>379031.0</v>
      </c>
      <c r="F60" s="39">
        <v>20000.0</v>
      </c>
      <c r="G60" s="38"/>
      <c r="H60" s="34">
        <f t="shared" si="5"/>
        <v>1536125</v>
      </c>
      <c r="I60" s="35">
        <f t="shared" si="2"/>
        <v>1.181634615</v>
      </c>
      <c r="J60" s="32">
        <f t="shared" si="6"/>
        <v>236125</v>
      </c>
    </row>
    <row r="61" customHeight="1" ht="10.5">
      <c r="A61" s="36" t="s">
        <v>128</v>
      </c>
      <c r="B61" s="57" t="s">
        <v>129</v>
      </c>
      <c r="C61" s="37">
        <v>0.0</v>
      </c>
      <c r="D61" s="38"/>
      <c r="E61" s="38"/>
      <c r="F61" s="39">
        <v>0.0</v>
      </c>
      <c r="G61" s="38"/>
      <c r="H61" s="34">
        <f t="shared" si="5"/>
        <v>0</v>
      </c>
      <c r="I61" s="35" t="str">
        <f t="shared" si="2"/>
        <v>#DIV/0!</v>
      </c>
      <c r="J61" s="32">
        <f t="shared" si="6"/>
        <v>0</v>
      </c>
    </row>
    <row r="62" customHeight="1" ht="10.5">
      <c r="A62" s="40" t="s">
        <v>130</v>
      </c>
      <c r="B62" s="59" t="s">
        <v>131</v>
      </c>
      <c r="C62" s="41">
        <v>150000.0</v>
      </c>
      <c r="D62" s="42">
        <v>38915.0</v>
      </c>
      <c r="E62" s="42">
        <v>12972.0</v>
      </c>
      <c r="F62" s="42">
        <v>33599.0</v>
      </c>
      <c r="G62" s="43"/>
      <c r="H62" s="47">
        <f t="shared" si="5"/>
        <v>85486</v>
      </c>
      <c r="I62" s="60">
        <f t="shared" si="2"/>
        <v>0.5699066667</v>
      </c>
      <c r="J62" s="49">
        <f t="shared" si="6"/>
        <v>-64514</v>
      </c>
    </row>
    <row r="63" customHeight="1" ht="10.5">
      <c r="A63" s="52" t="s">
        <v>132</v>
      </c>
      <c r="B63" s="61" t="s">
        <v>133</v>
      </c>
      <c r="C63" s="62">
        <f ref="C63:G63" t="shared" si="7">SUM(C25:C62)</f>
        <v>10845000</v>
      </c>
      <c r="D63" s="62">
        <f t="shared" si="7"/>
        <v>8714135</v>
      </c>
      <c r="E63" s="62">
        <f t="shared" si="7"/>
        <v>1431067</v>
      </c>
      <c r="F63" s="62">
        <f t="shared" si="7"/>
        <v>2420777.46</v>
      </c>
      <c r="G63" s="62">
        <f t="shared" si="7"/>
        <v>0</v>
      </c>
      <c r="H63" s="63">
        <f t="shared" si="5"/>
        <v>12565979.46</v>
      </c>
      <c r="I63" s="55">
        <f t="shared" si="2"/>
        <v>1.158688747</v>
      </c>
      <c r="J63" s="63">
        <f t="shared" si="6"/>
        <v>1720979.46</v>
      </c>
    </row>
    <row r="64" customHeight="1" ht="10.5">
      <c r="A64" s="64" t="s">
        <v>134</v>
      </c>
      <c r="B64" s="65" t="s">
        <v>135</v>
      </c>
      <c r="C64" s="66">
        <v>10000.0</v>
      </c>
      <c r="D64" s="33"/>
      <c r="E64" s="33"/>
      <c r="F64" s="66">
        <v>3000.0</v>
      </c>
      <c r="G64" s="33"/>
      <c r="H64" s="34">
        <f t="shared" si="5"/>
        <v>3000</v>
      </c>
      <c r="I64" s="35">
        <f t="shared" si="2"/>
        <v>0.3</v>
      </c>
      <c r="J64" s="32">
        <f t="shared" si="6"/>
        <v>-7000</v>
      </c>
    </row>
    <row r="65" customHeight="1" ht="10.5">
      <c r="A65" s="29" t="s">
        <v>136</v>
      </c>
      <c r="B65" s="56" t="s">
        <v>137</v>
      </c>
      <c r="C65" s="31">
        <v>200000.0</v>
      </c>
      <c r="D65" s="33"/>
      <c r="E65" s="33"/>
      <c r="F65" s="32">
        <v>202558.0</v>
      </c>
      <c r="G65" s="33"/>
      <c r="H65" s="34">
        <f t="shared" si="5"/>
        <v>202558</v>
      </c>
      <c r="I65" s="35">
        <f t="shared" si="2"/>
        <v>1.01279</v>
      </c>
      <c r="J65" s="32">
        <f t="shared" si="6"/>
        <v>2558</v>
      </c>
    </row>
    <row r="66" customHeight="1" ht="10.5">
      <c r="A66" s="67" t="s">
        <v>138</v>
      </c>
      <c r="B66" s="68" t="s">
        <v>139</v>
      </c>
      <c r="C66" s="69">
        <v>90000.0</v>
      </c>
      <c r="D66" s="38"/>
      <c r="E66" s="38"/>
      <c r="F66" s="39">
        <v>59001.0</v>
      </c>
      <c r="G66" s="38"/>
      <c r="H66" s="34">
        <f t="shared" si="5"/>
        <v>59001</v>
      </c>
      <c r="I66" s="35">
        <f t="shared" si="2"/>
        <v>0.6555666667</v>
      </c>
      <c r="J66" s="32">
        <f t="shared" si="6"/>
        <v>-30999</v>
      </c>
    </row>
    <row r="67" customHeight="1" ht="10.5">
      <c r="A67" s="67" t="s">
        <v>140</v>
      </c>
      <c r="B67" s="68" t="s">
        <v>141</v>
      </c>
      <c r="C67" s="69">
        <v>0.0</v>
      </c>
      <c r="D67" s="38"/>
      <c r="E67" s="38"/>
      <c r="F67" s="39">
        <v>0.0</v>
      </c>
      <c r="G67" s="38"/>
      <c r="H67" s="34">
        <f t="shared" si="5"/>
        <v>0</v>
      </c>
      <c r="I67" s="35" t="str">
        <f t="shared" si="2"/>
        <v>#DIV/0!</v>
      </c>
      <c r="J67" s="32">
        <f t="shared" si="6"/>
        <v>0</v>
      </c>
    </row>
    <row r="68" customHeight="1" ht="10.5">
      <c r="A68" s="44" t="s">
        <v>142</v>
      </c>
      <c r="B68" s="45" t="s">
        <v>143</v>
      </c>
      <c r="C68" s="46">
        <v>2000.0</v>
      </c>
      <c r="D68" s="43"/>
      <c r="E68" s="43"/>
      <c r="F68" s="42">
        <v>2000.0</v>
      </c>
      <c r="G68" s="43"/>
      <c r="H68" s="47">
        <f t="shared" si="5"/>
        <v>2000</v>
      </c>
      <c r="I68" s="60">
        <f t="shared" si="2"/>
        <v>1</v>
      </c>
      <c r="J68" s="49">
        <f t="shared" si="6"/>
        <v>0</v>
      </c>
    </row>
    <row r="69" customHeight="1" ht="10.5">
      <c r="A69" s="52" t="s">
        <v>144</v>
      </c>
      <c r="B69" s="61" t="s">
        <v>145</v>
      </c>
      <c r="C69" s="62">
        <f>SUM(C64:C68)</f>
        <v>302000</v>
      </c>
      <c r="D69" s="62">
        <f ref="D69:E69" t="shared" si="8">SUM(D65:D68)</f>
        <v>0</v>
      </c>
      <c r="E69" s="62">
        <f t="shared" si="8"/>
        <v>0</v>
      </c>
      <c r="F69" s="62">
        <f>SUM(F64:F68)</f>
        <v>266559</v>
      </c>
      <c r="G69" s="62">
        <f>SUM(G65:G68)</f>
        <v>0</v>
      </c>
      <c r="H69" s="63">
        <f t="shared" si="5"/>
        <v>266559</v>
      </c>
      <c r="I69" s="55">
        <f t="shared" si="2"/>
        <v>0.8826456954</v>
      </c>
      <c r="J69" s="63">
        <f t="shared" si="6"/>
        <v>-35441</v>
      </c>
    </row>
    <row r="70" customHeight="1" ht="10.5">
      <c r="A70" s="70" t="s">
        <v>146</v>
      </c>
      <c r="B70" s="71" t="s">
        <v>147</v>
      </c>
      <c r="C70" s="72">
        <f ref="C70:G70" t="shared" si="9">SUM(C24+C63+C69)</f>
        <v>12267000</v>
      </c>
      <c r="D70" s="73">
        <f t="shared" si="9"/>
        <v>9714967</v>
      </c>
      <c r="E70" s="72">
        <f t="shared" si="9"/>
        <v>1431067</v>
      </c>
      <c r="F70" s="73">
        <f t="shared" si="9"/>
        <v>2758134.46</v>
      </c>
      <c r="G70" s="72">
        <f t="shared" si="9"/>
        <v>0</v>
      </c>
      <c r="H70" s="74">
        <f t="shared" si="5"/>
        <v>13904168.46</v>
      </c>
      <c r="I70" s="75">
        <f t="shared" si="2"/>
        <v>1.133461193</v>
      </c>
      <c r="J70" s="74">
        <f t="shared" si="6"/>
        <v>1637168.46</v>
      </c>
    </row>
    <row r="71" customHeight="1" ht="10.5">
      <c r="A71" s="29" t="s">
        <v>148</v>
      </c>
      <c r="B71" s="29" t="s">
        <v>149</v>
      </c>
      <c r="C71" s="31">
        <v>7980000.0</v>
      </c>
      <c r="D71" s="76"/>
      <c r="E71" s="33"/>
      <c r="F71" s="32">
        <v>8204000.0</v>
      </c>
      <c r="G71" s="33"/>
      <c r="H71" s="34">
        <f t="shared" si="5"/>
        <v>8204000</v>
      </c>
      <c r="I71" s="35">
        <f t="shared" si="2"/>
        <v>1.028070175</v>
      </c>
      <c r="J71" s="32">
        <f t="shared" si="6"/>
        <v>224000</v>
      </c>
    </row>
    <row r="72" customHeight="1" ht="10.5">
      <c r="A72" s="36" t="s">
        <v>150</v>
      </c>
      <c r="B72" s="36" t="s">
        <v>151</v>
      </c>
      <c r="C72" s="37">
        <v>0.0</v>
      </c>
      <c r="D72" s="77"/>
      <c r="E72" s="78"/>
      <c r="F72" s="79">
        <v>0.0</v>
      </c>
      <c r="G72" s="78"/>
      <c r="H72" s="80">
        <v>0.0</v>
      </c>
      <c r="I72" s="35" t="str">
        <f t="shared" si="2"/>
        <v>#DIV/0!</v>
      </c>
      <c r="J72" s="32">
        <f t="shared" si="6"/>
        <v>0</v>
      </c>
    </row>
    <row r="73" customHeight="1" ht="10.5">
      <c r="A73" s="36" t="s">
        <v>152</v>
      </c>
      <c r="B73" s="36" t="s">
        <v>153</v>
      </c>
      <c r="C73" s="37">
        <v>0.0</v>
      </c>
      <c r="D73" s="77"/>
      <c r="E73" s="38"/>
      <c r="F73" s="39">
        <v>0.0</v>
      </c>
      <c r="G73" s="38"/>
      <c r="H73" s="34">
        <f>SUM(D73+E73+F73+G73)</f>
        <v>0</v>
      </c>
      <c r="I73" s="35" t="str">
        <f t="shared" si="2"/>
        <v>#DIV/0!</v>
      </c>
      <c r="J73" s="32">
        <f t="shared" si="6"/>
        <v>0</v>
      </c>
    </row>
    <row r="74" customHeight="1" ht="10.5">
      <c r="A74" s="40"/>
      <c r="B74" s="59" t="s">
        <v>154</v>
      </c>
      <c r="C74" s="41">
        <v>0.0</v>
      </c>
      <c r="D74" s="81"/>
      <c r="E74" s="43"/>
      <c r="F74" s="42">
        <v>0.0</v>
      </c>
      <c r="G74" s="43"/>
      <c r="H74" s="82">
        <v>0.0</v>
      </c>
      <c r="I74" s="60" t="str">
        <f t="shared" si="2"/>
        <v>#DIV/0!</v>
      </c>
      <c r="J74" s="49">
        <f t="shared" si="6"/>
        <v>0</v>
      </c>
    </row>
    <row r="75" customHeight="1" ht="10.5">
      <c r="A75" s="36" t="s">
        <v>155</v>
      </c>
      <c r="B75" s="36" t="s">
        <v>156</v>
      </c>
      <c r="C75" s="37">
        <v>0.0</v>
      </c>
      <c r="D75" s="77"/>
      <c r="E75" s="38"/>
      <c r="F75" s="39">
        <v>0.0</v>
      </c>
      <c r="G75" s="38"/>
      <c r="H75" s="34">
        <f ref="H75:H87" t="shared" si="11">SUM(D75+E75+F75+G75)</f>
        <v>0</v>
      </c>
      <c r="I75" s="35" t="str">
        <f t="shared" si="2"/>
        <v>#DIV/0!</v>
      </c>
      <c r="J75" s="32">
        <f t="shared" si="6"/>
        <v>0</v>
      </c>
    </row>
    <row r="76" customHeight="1" ht="10.5">
      <c r="A76" s="52" t="s">
        <v>157</v>
      </c>
      <c r="B76" s="53" t="s">
        <v>158</v>
      </c>
      <c r="C76" s="62">
        <f>SUM(C71+C72+C73+C75)</f>
        <v>7980000</v>
      </c>
      <c r="D76" s="83">
        <f ref="D76:E76" t="shared" si="10">SUM(D71+D72+D73)</f>
        <v>0</v>
      </c>
      <c r="E76" s="62">
        <f t="shared" si="10"/>
        <v>0</v>
      </c>
      <c r="F76" s="62">
        <f>SUM(F71+F72+F73+F75)</f>
        <v>8204000</v>
      </c>
      <c r="G76" s="62">
        <f>SUM(G71+G72+G73)</f>
        <v>0</v>
      </c>
      <c r="H76" s="63">
        <f t="shared" si="11"/>
        <v>8204000</v>
      </c>
      <c r="I76" s="55">
        <f t="shared" si="2"/>
        <v>1.028070175</v>
      </c>
      <c r="J76" s="63">
        <f t="shared" si="6"/>
        <v>224000</v>
      </c>
    </row>
    <row r="77" customHeight="1" ht="10.5">
      <c r="A77" s="84" t="s">
        <v>159</v>
      </c>
      <c r="B77" s="85" t="s">
        <v>160</v>
      </c>
      <c r="C77" s="31">
        <v>0.0</v>
      </c>
      <c r="D77" s="76"/>
      <c r="E77" s="76"/>
      <c r="F77" s="86">
        <v>0.0</v>
      </c>
      <c r="G77" s="76"/>
      <c r="H77" s="34">
        <f t="shared" si="11"/>
        <v>0</v>
      </c>
      <c r="I77" s="35" t="str">
        <f t="shared" si="2"/>
        <v>#DIV/0!</v>
      </c>
      <c r="J77" s="32">
        <f t="shared" si="6"/>
        <v>0</v>
      </c>
    </row>
    <row r="78" customHeight="1" ht="10.5">
      <c r="A78" s="67" t="s">
        <v>161</v>
      </c>
      <c r="B78" s="68" t="s">
        <v>162</v>
      </c>
      <c r="C78" s="37">
        <v>400000.0</v>
      </c>
      <c r="D78" s="77"/>
      <c r="E78" s="77"/>
      <c r="F78" s="79">
        <v>59251.47</v>
      </c>
      <c r="G78" s="77"/>
      <c r="H78" s="34">
        <f t="shared" si="11"/>
        <v>59251.47</v>
      </c>
      <c r="I78" s="35">
        <f t="shared" si="2"/>
        <v>0.148128675</v>
      </c>
      <c r="J78" s="32">
        <f t="shared" si="6"/>
        <v>-340748.53</v>
      </c>
    </row>
    <row r="79" customHeight="1" ht="10.5">
      <c r="A79" s="44" t="s">
        <v>163</v>
      </c>
      <c r="B79" s="45" t="s">
        <v>164</v>
      </c>
      <c r="C79" s="41">
        <v>15000.0</v>
      </c>
      <c r="D79" s="81"/>
      <c r="E79" s="81"/>
      <c r="F79" s="87">
        <v>9442.0</v>
      </c>
      <c r="G79" s="81"/>
      <c r="H79" s="47">
        <f t="shared" si="11"/>
        <v>9442</v>
      </c>
      <c r="I79" s="60">
        <f t="shared" si="2"/>
        <v>0.6294666667</v>
      </c>
      <c r="J79" s="49">
        <f t="shared" si="6"/>
        <v>-5558</v>
      </c>
    </row>
    <row r="80" customHeight="1" ht="10.5">
      <c r="A80" s="52" t="s">
        <v>165</v>
      </c>
      <c r="B80" s="61" t="s">
        <v>166</v>
      </c>
      <c r="C80" s="62">
        <f ref="C80:G80" t="shared" si="12">SUM(C77:C79)</f>
        <v>415000</v>
      </c>
      <c r="D80" s="62">
        <f t="shared" si="12"/>
        <v>0</v>
      </c>
      <c r="E80" s="62">
        <f t="shared" si="12"/>
        <v>0</v>
      </c>
      <c r="F80" s="62">
        <f t="shared" si="12"/>
        <v>68693.47</v>
      </c>
      <c r="G80" s="62">
        <f t="shared" si="12"/>
        <v>0</v>
      </c>
      <c r="H80" s="63">
        <f t="shared" si="11"/>
        <v>68693.47</v>
      </c>
      <c r="I80" s="55">
        <f t="shared" si="2"/>
        <v>0.1655264337</v>
      </c>
      <c r="J80" s="63">
        <f t="shared" si="6"/>
        <v>-346306.53</v>
      </c>
    </row>
    <row r="81" customHeight="1" ht="10.5">
      <c r="A81" s="29" t="s">
        <v>167</v>
      </c>
      <c r="B81" s="29" t="s">
        <v>168</v>
      </c>
      <c r="C81" s="31">
        <v>1397000.0</v>
      </c>
      <c r="D81" s="76"/>
      <c r="E81" s="76"/>
      <c r="F81" s="86">
        <v>1281379.0</v>
      </c>
      <c r="G81" s="76"/>
      <c r="H81" s="34">
        <f t="shared" si="11"/>
        <v>1281379</v>
      </c>
      <c r="I81" s="35">
        <f t="shared" si="2"/>
        <v>0.9172362205</v>
      </c>
      <c r="J81" s="32">
        <f t="shared" si="6"/>
        <v>-115621</v>
      </c>
    </row>
    <row r="82" customHeight="1" ht="10.5">
      <c r="A82" s="40" t="s">
        <v>169</v>
      </c>
      <c r="B82" s="40" t="s">
        <v>170</v>
      </c>
      <c r="C82" s="41">
        <v>200000.0</v>
      </c>
      <c r="D82" s="81"/>
      <c r="E82" s="81"/>
      <c r="F82" s="87">
        <v>0.0</v>
      </c>
      <c r="G82" s="81"/>
      <c r="H82" s="47">
        <f t="shared" si="11"/>
        <v>0</v>
      </c>
      <c r="I82" s="60">
        <f t="shared" si="2"/>
        <v>0</v>
      </c>
      <c r="J82" s="49">
        <f t="shared" si="6"/>
        <v>-200000</v>
      </c>
    </row>
    <row r="83" customHeight="1" ht="10.5">
      <c r="A83" s="52" t="s">
        <v>171</v>
      </c>
      <c r="B83" s="53" t="s">
        <v>172</v>
      </c>
      <c r="C83" s="62">
        <f>SUM(C81:C82)</f>
        <v>1597000</v>
      </c>
      <c r="D83" s="62">
        <v>0.0</v>
      </c>
      <c r="E83" s="62">
        <v>0.0</v>
      </c>
      <c r="F83" s="62">
        <f ref="F83:G83" t="shared" si="13">SUM(F81:F82)</f>
        <v>1281379</v>
      </c>
      <c r="G83" s="62">
        <f t="shared" si="13"/>
        <v>0</v>
      </c>
      <c r="H83" s="63">
        <f t="shared" si="11"/>
        <v>1281379</v>
      </c>
      <c r="I83" s="55">
        <f t="shared" si="2"/>
        <v>0.8023663118</v>
      </c>
      <c r="J83" s="63">
        <f t="shared" si="6"/>
        <v>-315621</v>
      </c>
    </row>
    <row r="84" customHeight="1" ht="10.5">
      <c r="A84" s="88" t="s">
        <v>173</v>
      </c>
      <c r="B84" s="89" t="s">
        <v>174</v>
      </c>
      <c r="C84" s="90">
        <f ref="C84:G84" t="shared" si="14">SUM(C76+C80+C83)</f>
        <v>9992000</v>
      </c>
      <c r="D84" s="91">
        <f t="shared" si="14"/>
        <v>0</v>
      </c>
      <c r="E84" s="90">
        <f t="shared" si="14"/>
        <v>0</v>
      </c>
      <c r="F84" s="91">
        <f t="shared" si="14"/>
        <v>9554072.47</v>
      </c>
      <c r="G84" s="90">
        <f t="shared" si="14"/>
        <v>0</v>
      </c>
      <c r="H84" s="92">
        <f t="shared" si="11"/>
        <v>9554072.47</v>
      </c>
      <c r="I84" s="93">
        <f t="shared" si="2"/>
        <v>0.9561721847</v>
      </c>
      <c r="J84" s="92">
        <f t="shared" si="6"/>
        <v>-437927.53</v>
      </c>
    </row>
    <row r="85" customHeight="1" ht="21.75">
      <c r="A85" s="36" t="s">
        <v>175</v>
      </c>
      <c r="B85" s="94" t="s">
        <v>176</v>
      </c>
      <c r="C85" s="69">
        <v>600000.0</v>
      </c>
      <c r="D85" s="78"/>
      <c r="E85" s="78"/>
      <c r="F85" s="79">
        <v>190498.0</v>
      </c>
      <c r="G85" s="78"/>
      <c r="H85" s="58">
        <f t="shared" si="11"/>
        <v>190498</v>
      </c>
      <c r="I85" s="48">
        <f t="shared" si="2"/>
        <v>0.3174966667</v>
      </c>
      <c r="J85" s="39">
        <f t="shared" si="6"/>
        <v>-409502</v>
      </c>
    </row>
    <row r="86" customHeight="1" ht="21.75">
      <c r="A86" s="40" t="s">
        <v>112</v>
      </c>
      <c r="B86" s="95" t="s">
        <v>177</v>
      </c>
      <c r="C86" s="46">
        <v>400000.0</v>
      </c>
      <c r="D86" s="87">
        <v>0.0</v>
      </c>
      <c r="E86" s="96"/>
      <c r="F86" s="87">
        <v>654156.0</v>
      </c>
      <c r="G86" s="96"/>
      <c r="H86" s="47">
        <f t="shared" si="11"/>
        <v>654156</v>
      </c>
      <c r="I86" s="60">
        <f t="shared" si="2"/>
        <v>1.63539</v>
      </c>
      <c r="J86" s="49">
        <f t="shared" si="6"/>
        <v>254156</v>
      </c>
    </row>
    <row r="87" customHeight="1" ht="10.5">
      <c r="A87" s="97" t="s">
        <v>178</v>
      </c>
      <c r="B87" s="71" t="s">
        <v>179</v>
      </c>
      <c r="C87" s="74">
        <f ref="C87:G87" t="shared" si="15">SUM(C85+C86)</f>
        <v>1000000</v>
      </c>
      <c r="D87" s="74">
        <f t="shared" si="15"/>
        <v>0</v>
      </c>
      <c r="E87" s="74">
        <f t="shared" si="15"/>
        <v>0</v>
      </c>
      <c r="F87" s="74">
        <f t="shared" si="15"/>
        <v>844654</v>
      </c>
      <c r="G87" s="74">
        <f t="shared" si="15"/>
        <v>0</v>
      </c>
      <c r="H87" s="74">
        <f t="shared" si="11"/>
        <v>844654</v>
      </c>
      <c r="I87" s="75">
        <f t="shared" si="2"/>
        <v>0.844654</v>
      </c>
      <c r="J87" s="74">
        <f t="shared" si="6"/>
        <v>-155346</v>
      </c>
    </row>
    <row r="88" customHeight="1" ht="10.5">
      <c r="A88" s="98" t="s">
        <v>180</v>
      </c>
      <c r="B88" s="99"/>
      <c r="C88" s="100">
        <f ref="C88:H88" t="shared" si="16">SUM(C70+C84+C87)</f>
        <v>23259000</v>
      </c>
      <c r="D88" s="101">
        <f t="shared" si="16"/>
        <v>9714967</v>
      </c>
      <c r="E88" s="101">
        <f t="shared" si="16"/>
        <v>1431067</v>
      </c>
      <c r="F88" s="101">
        <f t="shared" si="16"/>
        <v>13156860.93</v>
      </c>
      <c r="G88" s="101">
        <f t="shared" si="16"/>
        <v>0</v>
      </c>
      <c r="H88" s="100">
        <f t="shared" si="16"/>
        <v>24302894.93</v>
      </c>
      <c r="I88" s="102">
        <f t="shared" si="2"/>
        <v>1.044881333</v>
      </c>
      <c r="J88" s="103">
        <f t="shared" si="6"/>
        <v>1043894.93</v>
      </c>
    </row>
    <row r="89" customHeight="1" ht="21.75">
      <c r="A89" s="104">
        <v>863300.0</v>
      </c>
      <c r="B89" s="30" t="s">
        <v>181</v>
      </c>
      <c r="C89" s="31">
        <v>0.0</v>
      </c>
      <c r="D89" s="87">
        <v>80000.0</v>
      </c>
      <c r="E89" s="105"/>
      <c r="F89" s="105"/>
      <c r="G89" s="106">
        <v>0.0</v>
      </c>
      <c r="H89" s="34">
        <f ref="H89:H94" t="shared" si="17">SUM(D89+E89+F89+G89)</f>
        <v>80000</v>
      </c>
      <c r="I89" s="35" t="str">
        <f t="shared" si="2"/>
        <v>#DIV/0!</v>
      </c>
      <c r="J89" s="32">
        <f t="shared" si="6"/>
        <v>80000</v>
      </c>
    </row>
    <row r="90" customHeight="1" ht="10.5">
      <c r="A90" s="104">
        <v>863400.0</v>
      </c>
      <c r="B90" s="107" t="s">
        <v>182</v>
      </c>
      <c r="C90" s="31">
        <v>0.0</v>
      </c>
      <c r="D90" s="33"/>
      <c r="E90" s="105"/>
      <c r="F90" s="105"/>
      <c r="G90" s="106">
        <v>664.0</v>
      </c>
      <c r="H90" s="34">
        <f t="shared" si="17"/>
        <v>664</v>
      </c>
      <c r="I90" s="35" t="str">
        <f t="shared" si="2"/>
        <v>#DIV/0!</v>
      </c>
      <c r="J90" s="32">
        <f t="shared" si="6"/>
        <v>664</v>
      </c>
    </row>
    <row r="91" customHeight="1" ht="10.5">
      <c r="A91" s="108">
        <v>863600.0</v>
      </c>
      <c r="B91" s="107" t="s">
        <v>183</v>
      </c>
      <c r="C91" s="37">
        <v>0.0</v>
      </c>
      <c r="D91" s="38"/>
      <c r="E91" s="109"/>
      <c r="F91" s="109"/>
      <c r="G91" s="110">
        <v>68000.0</v>
      </c>
      <c r="H91" s="34">
        <f t="shared" si="17"/>
        <v>68000</v>
      </c>
      <c r="I91" s="35" t="str">
        <f t="shared" si="2"/>
        <v>#DIV/0!</v>
      </c>
      <c r="J91" s="32">
        <f t="shared" si="6"/>
        <v>68000</v>
      </c>
    </row>
    <row r="92" customHeight="1" ht="10.5">
      <c r="A92" s="111">
        <v>863700.0</v>
      </c>
      <c r="B92" s="112" t="s">
        <v>184</v>
      </c>
      <c r="C92" s="69">
        <v>0.0</v>
      </c>
      <c r="D92" s="38"/>
      <c r="E92" s="109"/>
      <c r="F92" s="109"/>
      <c r="G92" s="110"/>
      <c r="H92" s="34">
        <f t="shared" si="17"/>
        <v>0</v>
      </c>
      <c r="I92" s="35" t="str">
        <f t="shared" si="2"/>
        <v>#DIV/0!</v>
      </c>
      <c r="J92" s="32">
        <f t="shared" si="6"/>
        <v>0</v>
      </c>
    </row>
    <row r="93" customHeight="1" ht="10.5">
      <c r="A93" s="111">
        <v>863800.0</v>
      </c>
      <c r="B93" s="112" t="s">
        <v>185</v>
      </c>
      <c r="C93" s="69">
        <v>600000.0</v>
      </c>
      <c r="D93" s="39">
        <v>0.0</v>
      </c>
      <c r="E93" s="109"/>
      <c r="F93" s="109"/>
      <c r="G93" s="109"/>
      <c r="H93" s="34">
        <f t="shared" si="17"/>
        <v>0</v>
      </c>
      <c r="I93" s="35">
        <f t="shared" si="2"/>
        <v>0</v>
      </c>
      <c r="J93" s="32">
        <f t="shared" si="6"/>
        <v>-600000</v>
      </c>
    </row>
    <row r="94" customHeight="1" ht="21.75">
      <c r="A94" s="113">
        <v>864200.0</v>
      </c>
      <c r="B94" s="112" t="s">
        <v>186</v>
      </c>
      <c r="C94" s="69">
        <v>0.0</v>
      </c>
      <c r="D94" s="78"/>
      <c r="E94" s="78"/>
      <c r="F94" s="78"/>
      <c r="G94" s="39">
        <v>0.0</v>
      </c>
      <c r="H94" s="34">
        <f t="shared" si="17"/>
        <v>0</v>
      </c>
      <c r="I94" s="35" t="str">
        <f t="shared" si="2"/>
        <v>#DIV/0!</v>
      </c>
      <c r="J94" s="32">
        <f t="shared" si="6"/>
        <v>0</v>
      </c>
    </row>
    <row r="95" customHeight="1" ht="10.5">
      <c r="A95" s="113">
        <v>866400.0</v>
      </c>
      <c r="B95" s="112" t="s">
        <v>187</v>
      </c>
      <c r="C95" s="69">
        <v>0.0</v>
      </c>
      <c r="D95" s="78"/>
      <c r="E95" s="78"/>
      <c r="F95" s="39">
        <v>0.0</v>
      </c>
      <c r="G95" s="78"/>
      <c r="H95" s="34"/>
      <c r="I95" s="35"/>
      <c r="J95" s="32"/>
    </row>
    <row r="96" customHeight="1" ht="10.5">
      <c r="A96" s="113">
        <v>867210.0</v>
      </c>
      <c r="B96" s="112" t="s">
        <v>188</v>
      </c>
      <c r="C96" s="69">
        <v>21000.0</v>
      </c>
      <c r="D96" s="38"/>
      <c r="E96" s="38"/>
      <c r="F96" s="39">
        <v>-20240.0</v>
      </c>
      <c r="G96" s="38"/>
      <c r="H96" s="34">
        <f ref="H96:H97" t="shared" si="18">SUM(D96+E96+F96+G96)</f>
        <v>-20240</v>
      </c>
      <c r="I96" s="35">
        <f ref="I96:I107" t="shared" si="19">SUM(H96/C96)</f>
        <v>-0.9638095238</v>
      </c>
      <c r="J96" s="32">
        <f ref="J96:J107" t="shared" si="20">SUM(H96-C96)</f>
        <v>-41240</v>
      </c>
    </row>
    <row r="97" customHeight="1" ht="10.5">
      <c r="A97" s="113">
        <v>867220.0</v>
      </c>
      <c r="B97" s="112" t="s">
        <v>189</v>
      </c>
      <c r="C97" s="69">
        <v>0.0</v>
      </c>
      <c r="D97" s="39">
        <v>0.0</v>
      </c>
      <c r="E97" s="38"/>
      <c r="F97" s="38"/>
      <c r="G97" s="38"/>
      <c r="H97" s="34">
        <f t="shared" si="18"/>
        <v>0</v>
      </c>
      <c r="I97" s="35" t="str">
        <f t="shared" si="19"/>
        <v>#DIV/0!</v>
      </c>
      <c r="J97" s="32">
        <f t="shared" si="20"/>
        <v>0</v>
      </c>
    </row>
    <row r="98" customHeight="1" ht="10.5">
      <c r="A98" s="114">
        <v>866100.0</v>
      </c>
      <c r="B98" s="107" t="s">
        <v>190</v>
      </c>
      <c r="C98" s="37">
        <v>0.0</v>
      </c>
      <c r="D98" s="38"/>
      <c r="E98" s="38"/>
      <c r="F98" s="38"/>
      <c r="G98" s="39"/>
      <c r="H98" s="80">
        <v>0.0</v>
      </c>
      <c r="I98" s="35" t="str">
        <f t="shared" si="19"/>
        <v>#DIV/0!</v>
      </c>
      <c r="J98" s="32">
        <f t="shared" si="20"/>
        <v>0</v>
      </c>
    </row>
    <row r="99" customHeight="1" ht="21.75">
      <c r="A99" s="114">
        <v>868650.0</v>
      </c>
      <c r="B99" s="107" t="s">
        <v>191</v>
      </c>
      <c r="C99" s="37">
        <v>0.0</v>
      </c>
      <c r="D99" s="38"/>
      <c r="E99" s="38"/>
      <c r="F99" s="38"/>
      <c r="G99" s="39"/>
      <c r="H99" s="80">
        <v>0.0</v>
      </c>
      <c r="I99" s="35" t="str">
        <f t="shared" si="19"/>
        <v>#DIV/0!</v>
      </c>
      <c r="J99" s="32">
        <f t="shared" si="20"/>
        <v>0</v>
      </c>
    </row>
    <row r="100" customHeight="1" ht="21.75">
      <c r="A100" s="115">
        <v>869900.0</v>
      </c>
      <c r="B100" s="116" t="s">
        <v>192</v>
      </c>
      <c r="C100" s="41">
        <v>120000.0</v>
      </c>
      <c r="D100" s="43"/>
      <c r="E100" s="43"/>
      <c r="F100" s="43"/>
      <c r="G100" s="42"/>
      <c r="H100" s="82">
        <v>0.0</v>
      </c>
      <c r="I100" s="60">
        <f t="shared" si="19"/>
        <v>0</v>
      </c>
      <c r="J100" s="49">
        <f t="shared" si="20"/>
        <v>-120000</v>
      </c>
    </row>
    <row r="101" customHeight="1" ht="10.5">
      <c r="A101" s="117">
        <v>860000.0</v>
      </c>
      <c r="B101" s="118" t="s">
        <v>193</v>
      </c>
      <c r="C101" s="62">
        <f ref="C101:G101" t="shared" si="21">SUM(C89:C100)</f>
        <v>741000</v>
      </c>
      <c r="D101" s="62">
        <f t="shared" si="21"/>
        <v>80000</v>
      </c>
      <c r="E101" s="62">
        <f t="shared" si="21"/>
        <v>0</v>
      </c>
      <c r="F101" s="62">
        <f t="shared" si="21"/>
        <v>-20240</v>
      </c>
      <c r="G101" s="62">
        <f t="shared" si="21"/>
        <v>68664</v>
      </c>
      <c r="H101" s="63">
        <f ref="H101:H107" t="shared" si="22">SUM(D101+E101+F101+G101)</f>
        <v>128424</v>
      </c>
      <c r="I101" s="119">
        <f t="shared" si="19"/>
        <v>0.1733117409</v>
      </c>
      <c r="J101" s="120">
        <f t="shared" si="20"/>
        <v>-612576</v>
      </c>
    </row>
    <row r="102" customHeight="1" ht="10.5">
      <c r="A102" s="121">
        <v>876100.0</v>
      </c>
      <c r="B102" s="122" t="s">
        <v>194</v>
      </c>
      <c r="C102" s="123">
        <v>0.0</v>
      </c>
      <c r="D102" s="124"/>
      <c r="E102" s="124"/>
      <c r="F102" s="124"/>
      <c r="G102" s="49">
        <v>499.45</v>
      </c>
      <c r="H102" s="47">
        <f t="shared" si="22"/>
        <v>499.45</v>
      </c>
      <c r="I102" s="60" t="str">
        <f t="shared" si="19"/>
        <v>#DIV/0!</v>
      </c>
      <c r="J102" s="49">
        <f t="shared" si="20"/>
        <v>499.45</v>
      </c>
    </row>
    <row r="103" customHeight="1" ht="10.5">
      <c r="A103" s="117">
        <v>870000.0</v>
      </c>
      <c r="B103" s="125" t="s">
        <v>195</v>
      </c>
      <c r="C103" s="62">
        <f ref="C103:G103" t="shared" si="23">SUM(C102)</f>
        <v>0</v>
      </c>
      <c r="D103" s="62">
        <f t="shared" si="23"/>
        <v>0</v>
      </c>
      <c r="E103" s="62">
        <f t="shared" si="23"/>
        <v>0</v>
      </c>
      <c r="F103" s="62">
        <f t="shared" si="23"/>
        <v>0</v>
      </c>
      <c r="G103" s="62">
        <f t="shared" si="23"/>
        <v>499.45</v>
      </c>
      <c r="H103" s="63">
        <f t="shared" si="22"/>
        <v>499.45</v>
      </c>
      <c r="I103" s="119" t="str">
        <f t="shared" si="19"/>
        <v>#DIV/0!</v>
      </c>
      <c r="J103" s="120">
        <f t="shared" si="20"/>
        <v>499.45</v>
      </c>
    </row>
    <row r="104" customHeight="1" ht="10.5">
      <c r="A104" s="121">
        <v>891000.0</v>
      </c>
      <c r="B104" s="122" t="s">
        <v>196</v>
      </c>
      <c r="C104" s="123">
        <v>0.0</v>
      </c>
      <c r="D104" s="124"/>
      <c r="E104" s="124"/>
      <c r="F104" s="124"/>
      <c r="G104" s="49"/>
      <c r="H104" s="47">
        <f t="shared" si="22"/>
        <v>0</v>
      </c>
      <c r="I104" s="60" t="str">
        <f t="shared" si="19"/>
        <v>#DIV/0!</v>
      </c>
      <c r="J104" s="49">
        <f t="shared" si="20"/>
        <v>0</v>
      </c>
    </row>
    <row r="105" customHeight="1" ht="10.5">
      <c r="A105" s="117">
        <v>890000.0</v>
      </c>
      <c r="B105" s="126" t="s">
        <v>197</v>
      </c>
      <c r="C105" s="62">
        <f ref="C105:G105" t="shared" si="24">SUM(C104)</f>
        <v>0</v>
      </c>
      <c r="D105" s="62">
        <f t="shared" si="24"/>
        <v>0</v>
      </c>
      <c r="E105" s="62">
        <f t="shared" si="24"/>
        <v>0</v>
      </c>
      <c r="F105" s="62">
        <f t="shared" si="24"/>
        <v>0</v>
      </c>
      <c r="G105" s="62">
        <f t="shared" si="24"/>
        <v>0</v>
      </c>
      <c r="H105" s="63">
        <f t="shared" si="22"/>
        <v>0</v>
      </c>
      <c r="I105" s="119" t="str">
        <f t="shared" si="19"/>
        <v>#DIV/0!</v>
      </c>
      <c r="J105" s="120">
        <f t="shared" si="20"/>
        <v>0</v>
      </c>
    </row>
    <row r="106" customHeight="1" ht="10.5">
      <c r="A106" s="127" t="s">
        <v>198</v>
      </c>
      <c r="B106" s="128"/>
      <c r="C106" s="129">
        <f ref="C106:G106" t="shared" si="25">SUM(C101+C103+C105)</f>
        <v>741000</v>
      </c>
      <c r="D106" s="130">
        <f t="shared" si="25"/>
        <v>80000</v>
      </c>
      <c r="E106" s="129">
        <f t="shared" si="25"/>
        <v>0</v>
      </c>
      <c r="F106" s="129">
        <f t="shared" si="25"/>
        <v>-20240</v>
      </c>
      <c r="G106" s="129">
        <f t="shared" si="25"/>
        <v>69163.45</v>
      </c>
      <c r="H106" s="131">
        <f t="shared" si="22"/>
        <v>128923.45</v>
      </c>
      <c r="I106" s="132">
        <f t="shared" si="19"/>
        <v>0.1739857625</v>
      </c>
      <c r="J106" s="133">
        <f t="shared" si="20"/>
        <v>-612076.55</v>
      </c>
    </row>
    <row r="107" customHeight="1" ht="10.5">
      <c r="A107" s="134" t="s">
        <v>199</v>
      </c>
      <c r="B107" s="135"/>
      <c r="C107" s="136">
        <f ref="C107:G107" t="shared" si="26">SUM(C88+C106)</f>
        <v>24000000</v>
      </c>
      <c r="D107" s="136">
        <f t="shared" si="26"/>
        <v>9794967</v>
      </c>
      <c r="E107" s="136">
        <f t="shared" si="26"/>
        <v>1431067</v>
      </c>
      <c r="F107" s="136">
        <f t="shared" si="26"/>
        <v>13136620.93</v>
      </c>
      <c r="G107" s="136">
        <f t="shared" si="26"/>
        <v>69163.45</v>
      </c>
      <c r="H107" s="137">
        <f t="shared" si="22"/>
        <v>24431818.38</v>
      </c>
      <c r="I107" s="138">
        <f t="shared" si="19"/>
        <v>1.017992433</v>
      </c>
      <c r="J107" s="139">
        <f t="shared" si="20"/>
        <v>431818.38</v>
      </c>
    </row>
    <row r="108" customHeight="1" ht="14.25">
      <c r="A108" s="140"/>
      <c r="B108" s="140"/>
      <c r="C108" s="140"/>
      <c r="D108" s="140"/>
      <c r="E108" s="140"/>
      <c r="F108" s="140"/>
      <c r="G108" s="140"/>
      <c r="H108" s="140"/>
      <c r="I108" s="140"/>
      <c r="J108" s="140"/>
    </row>
    <row r="109" customHeight="1" ht="14.25">
      <c r="A109" s="141" t="s">
        <v>200</v>
      </c>
      <c r="B109" s="142"/>
      <c r="C109" s="6"/>
      <c r="D109" s="6"/>
      <c r="E109" s="143"/>
      <c r="F109" s="144"/>
      <c r="G109" s="143"/>
      <c r="H109" s="145"/>
      <c r="I109" s="146"/>
      <c r="J109" s="147" t="s">
        <v>3</v>
      </c>
    </row>
    <row r="110" customHeight="1" ht="63.0">
      <c r="A110" s="148" t="s">
        <v>4</v>
      </c>
      <c r="B110" s="13" t="s">
        <v>5</v>
      </c>
      <c r="C110" s="149" t="s">
        <v>201</v>
      </c>
      <c r="D110" s="150" t="s">
        <v>202</v>
      </c>
      <c r="E110" s="150" t="s">
        <v>203</v>
      </c>
      <c r="F110" s="151" t="s">
        <v>204</v>
      </c>
      <c r="G110" s="152" t="s">
        <v>205</v>
      </c>
      <c r="H110" s="153" t="s">
        <v>12</v>
      </c>
      <c r="I110" s="153" t="s">
        <v>206</v>
      </c>
      <c r="J110" s="154" t="s">
        <v>207</v>
      </c>
    </row>
    <row r="111" customHeight="1" ht="14.25">
      <c r="A111" s="20"/>
      <c r="B111" s="20"/>
      <c r="C111" s="155" t="s">
        <v>20</v>
      </c>
      <c r="D111" s="156" t="s">
        <v>21</v>
      </c>
      <c r="E111" s="156" t="s">
        <v>21</v>
      </c>
      <c r="F111" s="156" t="s">
        <v>21</v>
      </c>
      <c r="G111" s="156" t="s">
        <v>21</v>
      </c>
      <c r="H111" s="157" t="s">
        <v>21</v>
      </c>
      <c r="I111" s="157" t="s">
        <v>21</v>
      </c>
      <c r="J111" s="20"/>
    </row>
    <row r="112" customHeight="1" ht="10.5">
      <c r="A112" s="108">
        <v>911000.0</v>
      </c>
      <c r="B112" s="110" t="s">
        <v>208</v>
      </c>
      <c r="C112" s="39">
        <v>2000000.0</v>
      </c>
      <c r="D112" s="39">
        <v>2607554.65</v>
      </c>
      <c r="E112" s="39">
        <v>0.0</v>
      </c>
      <c r="F112" s="38"/>
      <c r="G112" s="58">
        <f ref="G112:G119" t="shared" si="27">SUM(D112:F112)</f>
        <v>2607554.65</v>
      </c>
      <c r="H112" s="158">
        <f ref="H112:H129" t="shared" si="28">SUM(G112/C112)</f>
        <v>1.303777325</v>
      </c>
      <c r="I112" s="39"/>
      <c r="J112" s="39">
        <v>0.0</v>
      </c>
    </row>
    <row r="113" customHeight="1" ht="10.5">
      <c r="A113" s="108">
        <v>912100.0</v>
      </c>
      <c r="B113" s="57" t="s">
        <v>209</v>
      </c>
      <c r="C113" s="39">
        <v>900000.0</v>
      </c>
      <c r="D113" s="39">
        <v>1042800.0</v>
      </c>
      <c r="E113" s="38"/>
      <c r="F113" s="38"/>
      <c r="G113" s="58">
        <f t="shared" si="27"/>
        <v>1042800</v>
      </c>
      <c r="H113" s="158">
        <f t="shared" si="28"/>
        <v>1.158666667</v>
      </c>
      <c r="I113" s="32"/>
      <c r="J113" s="39">
        <v>0.0</v>
      </c>
    </row>
    <row r="114" customHeight="1" ht="10.5">
      <c r="A114" s="108">
        <v>912200.0</v>
      </c>
      <c r="B114" s="57" t="s">
        <v>210</v>
      </c>
      <c r="C114" s="39">
        <v>0.0</v>
      </c>
      <c r="D114" s="39">
        <v>0.0</v>
      </c>
      <c r="E114" s="38"/>
      <c r="F114" s="38"/>
      <c r="G114" s="58">
        <f t="shared" si="27"/>
        <v>0</v>
      </c>
      <c r="H114" s="158" t="str">
        <f t="shared" si="28"/>
        <v>#DIV/0!</v>
      </c>
      <c r="I114" s="39"/>
      <c r="J114" s="39">
        <v>0.0</v>
      </c>
    </row>
    <row r="115" customHeight="1" ht="10.5">
      <c r="A115" s="108">
        <v>912300.0</v>
      </c>
      <c r="B115" s="57" t="s">
        <v>211</v>
      </c>
      <c r="C115" s="39">
        <v>50000.0</v>
      </c>
      <c r="D115" s="39">
        <v>0.0</v>
      </c>
      <c r="E115" s="38"/>
      <c r="F115" s="38"/>
      <c r="G115" s="58">
        <f t="shared" si="27"/>
        <v>0</v>
      </c>
      <c r="H115" s="158">
        <f t="shared" si="28"/>
        <v>0</v>
      </c>
      <c r="I115" s="39"/>
      <c r="J115" s="39">
        <v>0.0</v>
      </c>
    </row>
    <row r="116" customHeight="1" ht="10.5">
      <c r="A116" s="159">
        <v>918000.0</v>
      </c>
      <c r="B116" s="56" t="s">
        <v>212</v>
      </c>
      <c r="C116" s="32">
        <v>150000.0</v>
      </c>
      <c r="D116" s="32">
        <v>314895.0</v>
      </c>
      <c r="E116" s="33"/>
      <c r="F116" s="33"/>
      <c r="G116" s="58">
        <f t="shared" si="27"/>
        <v>314895</v>
      </c>
      <c r="H116" s="158">
        <f t="shared" si="28"/>
        <v>2.0993</v>
      </c>
      <c r="I116" s="32"/>
      <c r="J116" s="32">
        <v>0.0</v>
      </c>
    </row>
    <row r="117" customHeight="1" ht="10.5">
      <c r="A117" s="159">
        <v>921100.0</v>
      </c>
      <c r="B117" s="56" t="s">
        <v>213</v>
      </c>
      <c r="C117" s="32">
        <v>5400000.0</v>
      </c>
      <c r="D117" s="32">
        <v>0.0</v>
      </c>
      <c r="E117" s="32">
        <v>5200000.0</v>
      </c>
      <c r="F117" s="33"/>
      <c r="G117" s="58">
        <f t="shared" si="27"/>
        <v>5200000</v>
      </c>
      <c r="H117" s="158">
        <f t="shared" si="28"/>
        <v>0.962962963</v>
      </c>
      <c r="I117" s="32"/>
      <c r="J117" s="32">
        <v>0.0</v>
      </c>
    </row>
    <row r="118" customHeight="1" ht="10.5">
      <c r="A118" s="108">
        <v>921200.0</v>
      </c>
      <c r="B118" s="57" t="s">
        <v>214</v>
      </c>
      <c r="C118" s="39">
        <v>0.0</v>
      </c>
      <c r="D118" s="39">
        <v>0.0</v>
      </c>
      <c r="E118" s="39">
        <v>0.0</v>
      </c>
      <c r="F118" s="38"/>
      <c r="G118" s="58">
        <f t="shared" si="27"/>
        <v>0</v>
      </c>
      <c r="H118" s="158" t="str">
        <f t="shared" si="28"/>
        <v>#DIV/0!</v>
      </c>
      <c r="I118" s="39"/>
      <c r="J118" s="39">
        <v>0.0</v>
      </c>
    </row>
    <row r="119" customHeight="1" ht="10.5">
      <c r="A119" s="160">
        <v>921300.0</v>
      </c>
      <c r="B119" s="59" t="s">
        <v>215</v>
      </c>
      <c r="C119" s="42">
        <v>0.0</v>
      </c>
      <c r="D119" s="42">
        <v>0.0</v>
      </c>
      <c r="E119" s="42">
        <v>0.0</v>
      </c>
      <c r="F119" s="43"/>
      <c r="G119" s="50">
        <f t="shared" si="27"/>
        <v>0</v>
      </c>
      <c r="H119" s="161" t="str">
        <f t="shared" si="28"/>
        <v>#DIV/0!</v>
      </c>
      <c r="I119" s="42"/>
      <c r="J119" s="42">
        <v>0.0</v>
      </c>
    </row>
    <row r="120" customHeight="1" ht="10.5">
      <c r="A120" s="162" t="s">
        <v>216</v>
      </c>
      <c r="B120" s="61" t="s">
        <v>217</v>
      </c>
      <c r="C120" s="62">
        <f ref="C120:G120" t="shared" si="29">SUM(C112:C119)</f>
        <v>8500000</v>
      </c>
      <c r="D120" s="62">
        <f t="shared" si="29"/>
        <v>3965249.65</v>
      </c>
      <c r="E120" s="62">
        <f t="shared" si="29"/>
        <v>5200000</v>
      </c>
      <c r="F120" s="62">
        <f t="shared" si="29"/>
        <v>0</v>
      </c>
      <c r="G120" s="62">
        <f t="shared" si="29"/>
        <v>9165249.65</v>
      </c>
      <c r="H120" s="163">
        <f t="shared" si="28"/>
        <v>1.078264665</v>
      </c>
      <c r="I120" s="62"/>
      <c r="J120" s="62">
        <f>SUM(J112:J119)</f>
        <v>0</v>
      </c>
    </row>
    <row r="121" customHeight="1" ht="10.5">
      <c r="A121" s="164" t="s">
        <v>216</v>
      </c>
      <c r="B121" s="165" t="s">
        <v>218</v>
      </c>
      <c r="C121" s="72">
        <f ref="C121:G121" t="shared" si="30">SUM(C120)</f>
        <v>8500000</v>
      </c>
      <c r="D121" s="72">
        <f t="shared" si="30"/>
        <v>3965249.65</v>
      </c>
      <c r="E121" s="72">
        <f t="shared" si="30"/>
        <v>5200000</v>
      </c>
      <c r="F121" s="72">
        <f t="shared" si="30"/>
        <v>0</v>
      </c>
      <c r="G121" s="72">
        <f t="shared" si="30"/>
        <v>9165249.65</v>
      </c>
      <c r="H121" s="166">
        <f t="shared" si="28"/>
        <v>1.078264665</v>
      </c>
      <c r="I121" s="74"/>
      <c r="J121" s="72">
        <f>SUM(J120)</f>
        <v>0</v>
      </c>
    </row>
    <row r="122" customHeight="1" ht="21.75">
      <c r="A122" s="159">
        <v>963400.0</v>
      </c>
      <c r="B122" s="167" t="s">
        <v>219</v>
      </c>
      <c r="C122" s="31">
        <v>0.0</v>
      </c>
      <c r="D122" s="32">
        <v>0.0</v>
      </c>
      <c r="E122" s="33"/>
      <c r="F122" s="33"/>
      <c r="G122" s="34">
        <f ref="G122:G137" t="shared" si="31">SUM(D122:F122)</f>
        <v>0</v>
      </c>
      <c r="H122" s="158" t="str">
        <f t="shared" si="28"/>
        <v>#DIV/0!</v>
      </c>
      <c r="I122" s="32"/>
      <c r="J122" s="31">
        <v>0.0</v>
      </c>
    </row>
    <row r="123" customHeight="1" ht="10.5">
      <c r="A123" s="108">
        <v>963500.0</v>
      </c>
      <c r="B123" s="168" t="s">
        <v>220</v>
      </c>
      <c r="C123" s="37">
        <v>0.0</v>
      </c>
      <c r="D123" s="39">
        <v>0.0</v>
      </c>
      <c r="E123" s="38"/>
      <c r="F123" s="39">
        <v>826.0</v>
      </c>
      <c r="G123" s="58">
        <f t="shared" si="31"/>
        <v>826</v>
      </c>
      <c r="H123" s="158" t="str">
        <f t="shared" si="28"/>
        <v>#DIV/0!</v>
      </c>
      <c r="I123" s="39"/>
      <c r="J123" s="37">
        <v>0.0</v>
      </c>
    </row>
    <row r="124" customHeight="1" ht="21.75">
      <c r="A124" s="111">
        <v>964200.0</v>
      </c>
      <c r="B124" s="68" t="s">
        <v>221</v>
      </c>
      <c r="C124" s="37">
        <v>0.0</v>
      </c>
      <c r="D124" s="39">
        <v>0.0</v>
      </c>
      <c r="E124" s="78"/>
      <c r="F124" s="78"/>
      <c r="G124" s="58">
        <f t="shared" si="31"/>
        <v>0</v>
      </c>
      <c r="H124" s="158" t="str">
        <f t="shared" si="28"/>
        <v>#DIV/0!</v>
      </c>
      <c r="I124" s="79"/>
      <c r="J124" s="37">
        <v>0.0</v>
      </c>
    </row>
    <row r="125" customHeight="1" ht="10.5">
      <c r="A125" s="114">
        <v>967110.0</v>
      </c>
      <c r="B125" s="168" t="s">
        <v>222</v>
      </c>
      <c r="C125" s="37">
        <v>1000000.0</v>
      </c>
      <c r="D125" s="39">
        <v>0.0</v>
      </c>
      <c r="E125" s="38"/>
      <c r="F125" s="39">
        <v>0.0</v>
      </c>
      <c r="G125" s="58">
        <f t="shared" si="31"/>
        <v>0</v>
      </c>
      <c r="H125" s="158">
        <f t="shared" si="28"/>
        <v>0</v>
      </c>
      <c r="I125" s="39"/>
      <c r="J125" s="37">
        <v>0.0</v>
      </c>
    </row>
    <row r="126" customHeight="1" ht="10.5">
      <c r="A126" s="114">
        <v>967200.0</v>
      </c>
      <c r="B126" s="168" t="s">
        <v>223</v>
      </c>
      <c r="C126" s="37">
        <v>600000.0</v>
      </c>
      <c r="D126" s="39">
        <v>0.0</v>
      </c>
      <c r="E126" s="38"/>
      <c r="F126" s="39">
        <v>0.0</v>
      </c>
      <c r="G126" s="58">
        <f t="shared" si="31"/>
        <v>0</v>
      </c>
      <c r="H126" s="158">
        <f t="shared" si="28"/>
        <v>0</v>
      </c>
      <c r="I126" s="39"/>
      <c r="J126" s="37">
        <v>0.0</v>
      </c>
    </row>
    <row r="127" customHeight="1" ht="21.75">
      <c r="A127" s="114">
        <v>967310.0</v>
      </c>
      <c r="B127" s="57" t="s">
        <v>224</v>
      </c>
      <c r="C127" s="37">
        <v>750000.0</v>
      </c>
      <c r="D127" s="39">
        <v>3996000.0</v>
      </c>
      <c r="E127" s="38"/>
      <c r="F127" s="39">
        <v>0.0</v>
      </c>
      <c r="G127" s="58">
        <f t="shared" si="31"/>
        <v>3996000</v>
      </c>
      <c r="H127" s="158">
        <f t="shared" si="28"/>
        <v>5.328</v>
      </c>
      <c r="I127" s="39"/>
      <c r="J127" s="37">
        <v>0.0</v>
      </c>
    </row>
    <row r="128" customHeight="1" ht="21.75">
      <c r="A128" s="114">
        <v>967400.0</v>
      </c>
      <c r="B128" s="57" t="s">
        <v>225</v>
      </c>
      <c r="C128" s="37">
        <v>2000000.0</v>
      </c>
      <c r="D128" s="39">
        <v>297440.0</v>
      </c>
      <c r="E128" s="38"/>
      <c r="F128" s="39">
        <v>0.0</v>
      </c>
      <c r="G128" s="58">
        <f t="shared" si="31"/>
        <v>297440</v>
      </c>
      <c r="H128" s="158">
        <f t="shared" si="28"/>
        <v>0.14872</v>
      </c>
      <c r="I128" s="39"/>
      <c r="J128" s="37">
        <v>0.0</v>
      </c>
    </row>
    <row r="129" customHeight="1" ht="10.5">
      <c r="A129" s="114">
        <v>967510.0</v>
      </c>
      <c r="B129" s="57" t="s">
        <v>226</v>
      </c>
      <c r="C129" s="37">
        <v>550000.0</v>
      </c>
      <c r="D129" s="39">
        <v>711780.0</v>
      </c>
      <c r="E129" s="38"/>
      <c r="F129" s="38"/>
      <c r="G129" s="58">
        <f t="shared" si="31"/>
        <v>711780</v>
      </c>
      <c r="H129" s="158">
        <f t="shared" si="28"/>
        <v>1.294145455</v>
      </c>
      <c r="I129" s="39"/>
      <c r="J129" s="37">
        <v>0.0</v>
      </c>
    </row>
    <row r="130" customHeight="1" ht="10.5">
      <c r="A130" s="108">
        <v>967520.0</v>
      </c>
      <c r="B130" s="57" t="s">
        <v>227</v>
      </c>
      <c r="C130" s="169">
        <v>0.0</v>
      </c>
      <c r="D130" s="39">
        <v>0.0</v>
      </c>
      <c r="E130" s="38"/>
      <c r="F130" s="38"/>
      <c r="G130" s="58">
        <f t="shared" si="31"/>
        <v>0</v>
      </c>
      <c r="H130" s="158">
        <v>0.0</v>
      </c>
      <c r="I130" s="39"/>
      <c r="J130" s="169">
        <v>0.0</v>
      </c>
    </row>
    <row r="131" customHeight="1" ht="21.75">
      <c r="A131" s="114">
        <v>967610.0</v>
      </c>
      <c r="B131" s="57" t="s">
        <v>228</v>
      </c>
      <c r="C131" s="37">
        <v>6300000.0</v>
      </c>
      <c r="D131" s="39">
        <v>6250000.0</v>
      </c>
      <c r="E131" s="38"/>
      <c r="F131" s="39">
        <v>0.0</v>
      </c>
      <c r="G131" s="58">
        <f t="shared" si="31"/>
        <v>6250000</v>
      </c>
      <c r="H131" s="158">
        <f ref="H131:H135" t="shared" si="32">SUM(G131/C131)</f>
        <v>0.9920634921</v>
      </c>
      <c r="I131" s="39"/>
      <c r="J131" s="37">
        <v>0.0</v>
      </c>
    </row>
    <row r="132" customHeight="1" ht="10.5">
      <c r="A132" s="108">
        <v>967620.0</v>
      </c>
      <c r="B132" s="57" t="s">
        <v>229</v>
      </c>
      <c r="C132" s="37">
        <v>0.0</v>
      </c>
      <c r="D132" s="39">
        <v>0.0</v>
      </c>
      <c r="E132" s="38"/>
      <c r="F132" s="38"/>
      <c r="G132" s="58">
        <f t="shared" si="31"/>
        <v>0</v>
      </c>
      <c r="H132" s="158" t="str">
        <f t="shared" si="32"/>
        <v>#DIV/0!</v>
      </c>
      <c r="I132" s="39"/>
      <c r="J132" s="37">
        <v>0.0</v>
      </c>
    </row>
    <row r="133" customHeight="1" ht="10.5">
      <c r="A133" s="114">
        <v>967700.0</v>
      </c>
      <c r="B133" s="57" t="s">
        <v>230</v>
      </c>
      <c r="C133" s="37">
        <v>2300000.0</v>
      </c>
      <c r="D133" s="39">
        <v>2607731.0</v>
      </c>
      <c r="E133" s="38"/>
      <c r="F133" s="39">
        <v>0.0</v>
      </c>
      <c r="G133" s="58">
        <f t="shared" si="31"/>
        <v>2607731</v>
      </c>
      <c r="H133" s="158">
        <f t="shared" si="32"/>
        <v>1.133796087</v>
      </c>
      <c r="I133" s="39"/>
      <c r="J133" s="37">
        <v>0.0</v>
      </c>
    </row>
    <row r="134" customHeight="1" ht="21.75">
      <c r="A134" s="114">
        <v>967800.0</v>
      </c>
      <c r="B134" s="57" t="s">
        <v>231</v>
      </c>
      <c r="C134" s="37">
        <v>0.0</v>
      </c>
      <c r="D134" s="39">
        <v>0.0</v>
      </c>
      <c r="E134" s="38"/>
      <c r="F134" s="38"/>
      <c r="G134" s="58">
        <f t="shared" si="31"/>
        <v>0</v>
      </c>
      <c r="H134" s="158" t="str">
        <f t="shared" si="32"/>
        <v>#DIV/0!</v>
      </c>
      <c r="I134" s="39"/>
      <c r="J134" s="37">
        <v>0.0</v>
      </c>
    </row>
    <row r="135" customHeight="1" ht="10.5">
      <c r="A135" s="114">
        <v>969100.0</v>
      </c>
      <c r="B135" s="57" t="s">
        <v>232</v>
      </c>
      <c r="C135" s="37">
        <v>2000000.0</v>
      </c>
      <c r="D135" s="39">
        <v>1215000.0</v>
      </c>
      <c r="E135" s="38"/>
      <c r="F135" s="39">
        <v>0.0</v>
      </c>
      <c r="G135" s="58">
        <f t="shared" si="31"/>
        <v>1215000</v>
      </c>
      <c r="H135" s="158">
        <f t="shared" si="32"/>
        <v>0.6075</v>
      </c>
      <c r="I135" s="39"/>
      <c r="J135" s="37">
        <v>0.0</v>
      </c>
    </row>
    <row r="136" customHeight="1" ht="10.5">
      <c r="A136" s="115">
        <v>969400.0</v>
      </c>
      <c r="B136" s="170" t="s">
        <v>233</v>
      </c>
      <c r="C136" s="41">
        <v>0.0</v>
      </c>
      <c r="D136" s="42">
        <v>1974900.0</v>
      </c>
      <c r="E136" s="96"/>
      <c r="F136" s="96"/>
      <c r="G136" s="50">
        <f t="shared" si="31"/>
        <v>1974900</v>
      </c>
      <c r="H136" s="161">
        <v>0.0</v>
      </c>
      <c r="I136" s="42"/>
      <c r="J136" s="41">
        <v>0.0</v>
      </c>
    </row>
    <row r="137" customHeight="1" ht="10.5">
      <c r="A137" s="171">
        <v>969900.0</v>
      </c>
      <c r="B137" s="172" t="s">
        <v>234</v>
      </c>
      <c r="C137" s="123">
        <v>0.0</v>
      </c>
      <c r="D137" s="49">
        <v>22347.0</v>
      </c>
      <c r="E137" s="173"/>
      <c r="F137" s="173"/>
      <c r="G137" s="58">
        <f t="shared" si="31"/>
        <v>22347</v>
      </c>
      <c r="H137" s="174"/>
      <c r="I137" s="49"/>
      <c r="J137" s="123"/>
    </row>
    <row r="138" customHeight="1" ht="10.5">
      <c r="A138" s="175">
        <v>960000.0</v>
      </c>
      <c r="B138" s="176" t="s">
        <v>235</v>
      </c>
      <c r="C138" s="177">
        <f ref="C138:D138" t="shared" si="33">SUM(C122:C137)</f>
        <v>15500000</v>
      </c>
      <c r="D138" s="177">
        <f t="shared" si="33"/>
        <v>17075198</v>
      </c>
      <c r="E138" s="177">
        <f ref="E138:F138" t="shared" si="34">SUM(E122:E136)</f>
        <v>0</v>
      </c>
      <c r="F138" s="177">
        <f t="shared" si="34"/>
        <v>826</v>
      </c>
      <c r="G138" s="177">
        <f>SUM(G122:G137)</f>
        <v>17076024</v>
      </c>
      <c r="H138" s="178">
        <f ref="H138:H141" t="shared" si="35">SUM(G138/C138)</f>
        <v>1.101678968</v>
      </c>
      <c r="I138" s="177"/>
      <c r="J138" s="177">
        <f>SUM(J122:J136)</f>
        <v>0</v>
      </c>
    </row>
    <row r="139" customHeight="1" ht="10.5">
      <c r="A139" s="108">
        <v>974000.0</v>
      </c>
      <c r="B139" s="57" t="s">
        <v>236</v>
      </c>
      <c r="C139" s="37">
        <v>0.0</v>
      </c>
      <c r="D139" s="38"/>
      <c r="E139" s="38"/>
      <c r="F139" s="39">
        <v>5.0</v>
      </c>
      <c r="G139" s="58">
        <f ref="G139:G140" t="shared" si="36">SUM(D139:F139)</f>
        <v>5</v>
      </c>
      <c r="H139" s="158" t="str">
        <f t="shared" si="35"/>
        <v>#DIV/0!</v>
      </c>
      <c r="I139" s="39"/>
      <c r="J139" s="37">
        <v>0.0</v>
      </c>
    </row>
    <row r="140" customHeight="1" ht="10.5">
      <c r="A140" s="179">
        <v>976100.0</v>
      </c>
      <c r="B140" s="180" t="s">
        <v>237</v>
      </c>
      <c r="C140" s="181">
        <v>0.0</v>
      </c>
      <c r="D140" s="182"/>
      <c r="E140" s="182"/>
      <c r="F140" s="183"/>
      <c r="G140" s="58">
        <f t="shared" si="36"/>
        <v>0</v>
      </c>
      <c r="H140" s="158" t="str">
        <f t="shared" si="35"/>
        <v>#DIV/0!</v>
      </c>
      <c r="I140" s="183"/>
      <c r="J140" s="181">
        <v>0.0</v>
      </c>
    </row>
    <row r="141" customHeight="1" ht="10.5">
      <c r="A141" s="184">
        <v>970000.0</v>
      </c>
      <c r="B141" s="185" t="s">
        <v>238</v>
      </c>
      <c r="C141" s="186">
        <f ref="C141:G141" t="shared" si="37">SUM(C139:C140)</f>
        <v>0</v>
      </c>
      <c r="D141" s="186">
        <f t="shared" si="37"/>
        <v>0</v>
      </c>
      <c r="E141" s="186">
        <f t="shared" si="37"/>
        <v>0</v>
      </c>
      <c r="F141" s="186">
        <f t="shared" si="37"/>
        <v>5</v>
      </c>
      <c r="G141" s="186">
        <f t="shared" si="37"/>
        <v>5</v>
      </c>
      <c r="H141" s="187" t="str">
        <f t="shared" si="35"/>
        <v>#DIV/0!</v>
      </c>
      <c r="I141" s="186"/>
      <c r="J141" s="186">
        <f>SUM(J139:J140)</f>
        <v>0</v>
      </c>
    </row>
    <row r="142" customHeight="1" ht="10.5">
      <c r="A142" s="188" t="s">
        <v>239</v>
      </c>
      <c r="B142" s="189"/>
      <c r="C142" s="190">
        <f ref="C142:G142" t="shared" si="38">SUM(C121+C138+C141)</f>
        <v>24000000</v>
      </c>
      <c r="D142" s="190">
        <f t="shared" si="38"/>
        <v>21040447.65</v>
      </c>
      <c r="E142" s="190">
        <f t="shared" si="38"/>
        <v>5200000</v>
      </c>
      <c r="F142" s="190">
        <f t="shared" si="38"/>
        <v>831</v>
      </c>
      <c r="G142" s="190">
        <f t="shared" si="38"/>
        <v>26241278.65</v>
      </c>
      <c r="H142" s="191">
        <f>+G142/C142</f>
        <v>1.09338661</v>
      </c>
      <c r="I142" s="192"/>
      <c r="J142" s="190">
        <f>SUM(J121+J138+J141)</f>
        <v>0</v>
      </c>
    </row>
    <row r="143" customHeight="1" ht="14.25"/>
    <row r="144" customHeight="1" ht="14.25">
      <c r="B144" s="193" t="s">
        <v>240</v>
      </c>
      <c r="C144" s="194">
        <v>44286.0</v>
      </c>
      <c r="D144" s="195">
        <v>44377.0</v>
      </c>
      <c r="E144" s="196">
        <v>44469.0</v>
      </c>
      <c r="F144" s="197">
        <v>44561.0</v>
      </c>
    </row>
    <row r="145" customHeight="1" ht="14.25">
      <c r="B145" s="198" t="s">
        <v>241</v>
      </c>
      <c r="C145" s="199">
        <v>0.0</v>
      </c>
      <c r="D145" s="200">
        <v>0.0</v>
      </c>
      <c r="E145" s="200">
        <v>0.0</v>
      </c>
      <c r="F145" s="201">
        <v>4000000.0</v>
      </c>
    </row>
    <row r="146" customHeight="1" ht="14.25">
      <c r="B146" s="202" t="s">
        <v>242</v>
      </c>
      <c r="C146" s="203">
        <v>3634928.0</v>
      </c>
      <c r="D146" s="204">
        <v>7682944.0</v>
      </c>
      <c r="E146" s="204">
        <v>2945102.0</v>
      </c>
      <c r="F146" s="205">
        <v>2047355.0</v>
      </c>
    </row>
    <row r="147" customHeight="1" ht="14.25">
      <c r="B147" s="206" t="s">
        <v>243</v>
      </c>
      <c r="C147" s="203">
        <v>114605.0</v>
      </c>
      <c r="D147" s="204">
        <v>90040.0</v>
      </c>
      <c r="E147" s="204">
        <v>67235.0</v>
      </c>
      <c r="F147" s="205">
        <v>26235.0</v>
      </c>
    </row>
    <row r="148" customHeight="1" ht="14.25">
      <c r="B148" s="207" t="s">
        <v>244</v>
      </c>
      <c r="C148" s="208">
        <v>77829.09</v>
      </c>
      <c r="D148" s="209">
        <v>77829.09</v>
      </c>
      <c r="E148" s="209">
        <v>78605.0</v>
      </c>
      <c r="F148" s="210">
        <v>78605.08</v>
      </c>
    </row>
    <row r="149" customHeight="1" ht="14.25">
      <c r="B149" s="211"/>
      <c r="C149" s="212"/>
      <c r="D149" s="213"/>
      <c r="E149" s="213"/>
      <c r="F149" s="214"/>
    </row>
    <row r="150" customHeight="1" ht="14.25">
      <c r="B150" s="215" t="s">
        <v>245</v>
      </c>
      <c r="C150" s="216">
        <v>52893.15</v>
      </c>
      <c r="D150" s="217">
        <v>52893.15</v>
      </c>
      <c r="E150" s="217">
        <v>37485.0</v>
      </c>
      <c r="F150" s="218">
        <v>37485.3</v>
      </c>
    </row>
    <row r="151" customHeight="1" ht="14.25">
      <c r="B151" s="219" t="s">
        <v>246</v>
      </c>
      <c r="C151" s="220">
        <f ref="C151:F151" t="shared" si="39">SUM(C145:C150)</f>
        <v>3880255.24</v>
      </c>
      <c r="D151" s="221">
        <f t="shared" si="39"/>
        <v>7903706.24</v>
      </c>
      <c r="E151" s="221">
        <f t="shared" si="39"/>
        <v>3128427</v>
      </c>
      <c r="F151" s="222">
        <f t="shared" si="39"/>
        <v>6189680.38</v>
      </c>
    </row>
    <row r="152" customHeight="1" ht="14.25"/>
    <row r="153" customHeight="1" ht="14.25"/>
    <row r="154" customHeight="1" ht="14.25"/>
    <row r="155" customHeight="1" ht="14.25"/>
    <row r="156" customHeight="1" ht="14.25"/>
    <row r="157" customHeight="1" ht="14.25"/>
    <row r="158" customHeight="1" ht="14.25"/>
    <row r="159" customHeight="1" ht="14.25"/>
    <row r="160" customHeight="1" ht="14.25"/>
    <row r="161" customHeight="1" ht="14.25"/>
    <row r="162" customHeight="1" ht="14.25"/>
    <row r="163" customHeight="1" ht="14.25"/>
    <row r="164" customHeight="1" ht="14.25"/>
    <row r="165" customHeight="1" ht="14.25"/>
    <row r="166" customHeight="1" ht="14.25"/>
    <row r="167" customHeight="1" ht="14.25"/>
    <row r="168" customHeight="1" ht="14.25"/>
    <row r="169" customHeight="1" ht="14.25"/>
    <row r="170" customHeight="1" ht="14.25"/>
    <row r="171" customHeight="1" ht="14.25"/>
    <row r="172" customHeight="1" ht="14.25"/>
    <row r="173" customHeight="1" ht="14.25"/>
    <row r="174" customHeight="1" ht="14.25"/>
    <row r="175" customHeight="1" ht="14.25"/>
    <row r="176" customHeight="1" ht="14.25"/>
    <row r="177" customHeight="1" ht="14.25"/>
    <row r="178" customHeight="1" ht="14.25"/>
    <row r="179" customHeight="1" ht="14.25"/>
    <row r="180" customHeight="1" ht="14.25"/>
    <row r="181" customHeight="1" ht="14.25"/>
    <row r="182" customHeight="1" ht="14.25"/>
    <row r="183" customHeight="1" ht="14.25"/>
    <row r="184" customHeight="1" ht="14.25"/>
    <row r="185" customHeight="1" ht="14.25"/>
    <row r="186" customHeight="1" ht="14.25"/>
    <row r="187" customHeight="1" ht="14.25"/>
    <row r="188" customHeight="1" ht="14.25"/>
    <row r="189" customHeight="1" ht="14.25"/>
    <row r="190" customHeight="1" ht="14.25"/>
    <row r="191" customHeight="1" ht="14.25"/>
    <row r="192" customHeight="1" ht="14.25"/>
    <row r="193" customHeight="1" ht="14.25"/>
    <row r="194" customHeight="1" ht="14.25"/>
    <row r="195" customHeight="1" ht="14.25"/>
    <row r="196" customHeight="1" ht="14.25"/>
    <row r="197" customHeight="1" ht="14.25"/>
    <row r="198" customHeight="1" ht="14.25"/>
    <row r="199" customHeight="1" ht="14.25"/>
    <row r="200" customHeight="1" ht="14.25"/>
    <row r="201" customHeight="1" ht="14.25"/>
    <row r="202" customHeight="1" ht="14.25"/>
    <row r="203" customHeight="1" ht="14.25"/>
    <row r="204" customHeight="1" ht="14.25"/>
    <row r="205" customHeight="1" ht="14.25"/>
    <row r="206" customHeight="1" ht="14.25"/>
    <row r="207" customHeight="1" ht="14.25"/>
    <row r="208" customHeight="1" ht="14.25"/>
    <row r="209" customHeight="1" ht="14.25"/>
    <row r="210" customHeight="1" ht="14.25"/>
    <row r="211" customHeight="1" ht="14.25"/>
    <row r="212" customHeight="1" ht="14.25"/>
    <row r="213" customHeight="1" ht="14.25"/>
    <row r="214" customHeight="1" ht="14.25"/>
    <row r="215" customHeight="1" ht="14.25"/>
    <row r="216" customHeight="1" ht="14.25"/>
    <row r="217" customHeight="1" ht="14.25"/>
    <row r="218" customHeight="1" ht="14.25"/>
    <row r="219" customHeight="1" ht="14.25"/>
    <row r="220" customHeight="1" ht="14.25"/>
    <row r="221" customHeight="1" ht="14.25"/>
    <row r="222" customHeight="1" ht="14.25"/>
    <row r="223" customHeight="1" ht="14.25"/>
    <row r="224" customHeight="1" ht="14.25"/>
    <row r="225" customHeight="1" ht="14.25"/>
    <row r="226" customHeight="1" ht="14.25"/>
    <row r="227" customHeight="1" ht="14.25"/>
    <row r="228" customHeight="1" ht="14.25"/>
    <row r="229" customHeight="1" ht="14.25"/>
    <row r="230" customHeight="1" ht="14.25"/>
    <row r="231" customHeight="1" ht="14.25"/>
    <row r="232" customHeight="1" ht="14.25"/>
    <row r="233" customHeight="1" ht="14.25"/>
    <row r="234" customHeight="1" ht="14.25"/>
    <row r="235" customHeight="1" ht="14.25"/>
    <row r="236" customHeight="1" ht="14.25"/>
    <row r="237" customHeight="1" ht="14.25"/>
    <row r="238" customHeight="1" ht="14.25"/>
    <row r="239" customHeight="1" ht="14.25"/>
    <row r="240" customHeight="1" ht="14.25"/>
    <row r="241" customHeight="1" ht="14.25"/>
    <row r="242" customHeight="1" ht="14.25"/>
    <row r="243" customHeight="1" ht="14.25"/>
    <row r="244" customHeight="1" ht="14.25"/>
    <row r="245" customHeight="1" ht="14.25"/>
    <row r="246" customHeight="1" ht="14.25"/>
    <row r="247" customHeight="1" ht="14.25"/>
    <row r="248" customHeight="1" ht="14.25"/>
    <row r="249" customHeight="1" ht="14.25"/>
    <row r="250" customHeight="1" ht="14.25"/>
    <row r="251" customHeight="1" ht="14.25"/>
    <row r="252" customHeight="1" ht="14.25"/>
    <row r="253" customHeight="1" ht="14.25"/>
    <row r="254" customHeight="1" ht="14.25"/>
    <row r="255" customHeight="1" ht="14.25"/>
    <row r="256" customHeight="1" ht="14.25"/>
    <row r="257" customHeight="1" ht="14.25"/>
    <row r="258" customHeight="1" ht="14.25"/>
    <row r="259" customHeight="1" ht="14.25"/>
    <row r="260" customHeight="1" ht="14.25"/>
    <row r="261" customHeight="1" ht="14.25"/>
    <row r="262" customHeight="1" ht="14.25"/>
    <row r="263" customHeight="1" ht="14.25"/>
    <row r="264" customHeight="1" ht="14.25"/>
    <row r="265" customHeight="1" ht="14.25"/>
    <row r="266" customHeight="1" ht="14.25"/>
    <row r="267" customHeight="1" ht="14.25"/>
    <row r="268" customHeight="1" ht="14.25"/>
    <row r="269" customHeight="1" ht="14.25"/>
    <row r="270" customHeight="1" ht="14.25"/>
    <row r="271" customHeight="1" ht="14.25"/>
    <row r="272" customHeight="1" ht="14.25"/>
    <row r="273" customHeight="1" ht="14.25"/>
    <row r="274" customHeight="1" ht="14.25"/>
    <row r="275" customHeight="1" ht="14.25"/>
    <row r="276" customHeight="1" ht="14.25"/>
    <row r="277" customHeight="1" ht="14.25"/>
    <row r="278" customHeight="1" ht="14.25"/>
    <row r="279" customHeight="1" ht="14.25"/>
    <row r="280" customHeight="1" ht="14.25"/>
    <row r="281" customHeight="1" ht="14.25"/>
    <row r="282" customHeight="1" ht="14.25"/>
    <row r="283" customHeight="1" ht="14.25"/>
    <row r="284" customHeight="1" ht="14.25"/>
    <row r="285" customHeight="1" ht="14.25"/>
    <row r="286" customHeight="1" ht="14.25"/>
    <row r="287" customHeight="1" ht="14.25"/>
    <row r="288" customHeight="1" ht="14.25"/>
    <row r="289" customHeight="1" ht="14.25"/>
    <row r="290" customHeight="1" ht="14.25"/>
    <row r="291" customHeight="1" ht="14.25"/>
    <row r="292" customHeight="1" ht="14.25"/>
    <row r="293" customHeight="1" ht="14.25"/>
    <row r="294" customHeight="1" ht="14.25"/>
    <row r="295" customHeight="1" ht="14.25"/>
    <row r="296" customHeight="1" ht="14.25"/>
    <row r="297" customHeight="1" ht="14.25"/>
    <row r="298" customHeight="1" ht="14.25"/>
    <row r="299" customHeight="1" ht="14.25"/>
    <row r="300" customHeight="1" ht="14.25"/>
    <row r="301" customHeight="1" ht="14.25"/>
    <row r="302" customHeight="1" ht="14.25"/>
    <row r="303" customHeight="1" ht="14.25"/>
    <row r="304" customHeight="1" ht="14.25"/>
    <row r="305" customHeight="1" ht="14.25"/>
    <row r="306" customHeight="1" ht="14.25"/>
    <row r="307" customHeight="1" ht="14.25"/>
    <row r="308" customHeight="1" ht="14.25"/>
    <row r="309" customHeight="1" ht="14.25"/>
    <row r="310" customHeight="1" ht="14.25"/>
    <row r="311" customHeight="1" ht="14.25"/>
    <row r="312" customHeight="1" ht="14.25"/>
    <row r="313" customHeight="1" ht="14.25"/>
    <row r="314" customHeight="1" ht="14.25"/>
    <row r="315" customHeight="1" ht="14.25"/>
    <row r="316" customHeight="1" ht="14.25"/>
    <row r="317" customHeight="1" ht="14.25"/>
    <row r="318" customHeight="1" ht="14.25"/>
    <row r="319" customHeight="1" ht="14.25"/>
    <row r="320" customHeight="1" ht="14.25"/>
    <row r="321" customHeight="1" ht="14.25"/>
    <row r="322" customHeight="1" ht="14.25"/>
    <row r="323" customHeight="1" ht="14.25"/>
    <row r="324" customHeight="1" ht="14.25"/>
    <row r="325" customHeight="1" ht="14.25"/>
    <row r="326" customHeight="1" ht="14.25"/>
    <row r="327" customHeight="1" ht="14.25"/>
    <row r="328" customHeight="1" ht="14.25"/>
    <row r="329" customHeight="1" ht="14.25"/>
    <row r="330" customHeight="1" ht="14.25"/>
    <row r="331" customHeight="1" ht="14.25"/>
    <row r="332" customHeight="1" ht="14.25"/>
    <row r="333" customHeight="1" ht="14.25"/>
    <row r="334" customHeight="1" ht="14.25"/>
    <row r="335" customHeight="1" ht="14.25"/>
    <row r="336" customHeight="1" ht="14.25"/>
    <row r="337" customHeight="1" ht="14.25"/>
    <row r="338" customHeight="1" ht="14.25"/>
    <row r="339" customHeight="1" ht="14.25"/>
    <row r="340" customHeight="1" ht="14.25"/>
    <row r="341" customHeight="1" ht="14.25"/>
    <row r="342" customHeight="1" ht="14.25"/>
    <row r="343" customHeight="1" ht="14.25"/>
    <row r="344" customHeight="1" ht="14.25"/>
    <row r="345" customHeight="1" ht="14.25"/>
    <row r="346" customHeight="1" ht="14.25"/>
    <row r="347" customHeight="1" ht="14.25"/>
    <row r="348" customHeight="1" ht="14.25"/>
    <row r="349" customHeight="1" ht="14.25"/>
    <row r="350" customHeight="1" ht="14.25"/>
    <row r="351" customHeight="1" ht="14.25"/>
    <row r="352" customHeight="1" ht="14.25"/>
    <row r="353" customHeight="1" ht="14.25"/>
    <row r="354" customHeight="1" ht="14.25"/>
    <row r="355" customHeight="1" ht="14.25"/>
    <row r="356" customHeight="1" ht="14.25"/>
    <row r="357" customHeight="1" ht="14.25"/>
    <row r="358" customHeight="1" ht="14.25"/>
    <row r="359" customHeight="1" ht="14.25"/>
    <row r="360" customHeight="1" ht="14.25"/>
    <row r="361" customHeight="1" ht="14.25"/>
    <row r="362" customHeight="1" ht="14.25"/>
    <row r="363" customHeight="1" ht="14.25"/>
    <row r="364" customHeight="1" ht="14.25"/>
    <row r="365" customHeight="1" ht="14.25"/>
    <row r="366" customHeight="1" ht="14.25"/>
    <row r="367" customHeight="1" ht="14.25"/>
    <row r="368" customHeight="1" ht="14.25"/>
    <row r="369" customHeight="1" ht="14.25"/>
    <row r="370" customHeight="1" ht="14.25"/>
    <row r="371" customHeight="1" ht="14.25"/>
    <row r="372" customHeight="1" ht="14.25"/>
    <row r="373" customHeight="1" ht="14.25"/>
    <row r="374" customHeight="1" ht="14.25"/>
    <row r="375" customHeight="1" ht="14.25"/>
    <row r="376" customHeight="1" ht="14.25"/>
    <row r="377" customHeight="1" ht="14.25"/>
    <row r="378" customHeight="1" ht="14.25"/>
    <row r="379" customHeight="1" ht="14.25"/>
    <row r="380" customHeight="1" ht="14.25"/>
    <row r="381" customHeight="1" ht="14.25"/>
    <row r="382" customHeight="1" ht="14.25"/>
    <row r="383" customHeight="1" ht="14.25"/>
    <row r="384" customHeight="1" ht="14.25"/>
    <row r="385" customHeight="1" ht="14.25"/>
    <row r="386" customHeight="1" ht="14.25"/>
    <row r="387" customHeight="1" ht="14.25"/>
    <row r="388" customHeight="1" ht="14.25"/>
    <row r="389" customHeight="1" ht="14.25"/>
    <row r="390" customHeight="1" ht="14.25"/>
    <row r="391" customHeight="1" ht="14.25"/>
    <row r="392" customHeight="1" ht="14.25"/>
    <row r="393" customHeight="1" ht="14.25"/>
    <row r="394" customHeight="1" ht="14.25"/>
    <row r="395" customHeight="1" ht="14.25"/>
    <row r="396" customHeight="1" ht="14.25"/>
    <row r="397" customHeight="1" ht="14.25"/>
    <row r="398" customHeight="1" ht="14.25"/>
    <row r="399" customHeight="1" ht="14.25"/>
    <row r="400" customHeight="1" ht="14.25"/>
    <row r="401" customHeight="1" ht="14.25"/>
    <row r="402" customHeight="1" ht="14.25"/>
    <row r="403" customHeight="1" ht="14.25"/>
    <row r="404" customHeight="1" ht="14.25"/>
    <row r="405" customHeight="1" ht="14.25"/>
    <row r="406" customHeight="1" ht="14.25"/>
    <row r="407" customHeight="1" ht="14.25"/>
    <row r="408" customHeight="1" ht="14.25"/>
    <row r="409" customHeight="1" ht="14.25"/>
    <row r="410" customHeight="1" ht="14.25"/>
    <row r="411" customHeight="1" ht="14.25"/>
    <row r="412" customHeight="1" ht="14.25"/>
    <row r="413" customHeight="1" ht="14.25"/>
    <row r="414" customHeight="1" ht="14.25"/>
    <row r="415" customHeight="1" ht="14.25"/>
    <row r="416" customHeight="1" ht="14.25"/>
    <row r="417" customHeight="1" ht="14.25"/>
    <row r="418" customHeight="1" ht="14.25"/>
    <row r="419" customHeight="1" ht="14.25"/>
    <row r="420" customHeight="1" ht="14.25"/>
    <row r="421" customHeight="1" ht="14.25"/>
    <row r="422" customHeight="1" ht="14.25"/>
    <row r="423" customHeight="1" ht="14.25"/>
    <row r="424" customHeight="1" ht="14.25"/>
    <row r="425" customHeight="1" ht="14.25"/>
    <row r="426" customHeight="1" ht="14.25"/>
    <row r="427" customHeight="1" ht="14.25"/>
    <row r="428" customHeight="1" ht="14.25"/>
    <row r="429" customHeight="1" ht="14.25"/>
    <row r="430" customHeight="1" ht="14.25"/>
    <row r="431" customHeight="1" ht="14.25"/>
    <row r="432" customHeight="1" ht="14.25"/>
    <row r="433" customHeight="1" ht="14.25"/>
    <row r="434" customHeight="1" ht="14.25"/>
    <row r="435" customHeight="1" ht="14.25"/>
    <row r="436" customHeight="1" ht="14.25"/>
    <row r="437" customHeight="1" ht="14.25"/>
    <row r="438" customHeight="1" ht="14.25"/>
    <row r="439" customHeight="1" ht="14.25"/>
    <row r="440" customHeight="1" ht="14.25"/>
    <row r="441" customHeight="1" ht="14.25"/>
    <row r="442" customHeight="1" ht="14.25"/>
    <row r="443" customHeight="1" ht="14.25"/>
    <row r="444" customHeight="1" ht="14.25"/>
    <row r="445" customHeight="1" ht="14.25"/>
    <row r="446" customHeight="1" ht="14.25"/>
    <row r="447" customHeight="1" ht="14.25"/>
    <row r="448" customHeight="1" ht="14.25"/>
    <row r="449" customHeight="1" ht="14.25"/>
    <row r="450" customHeight="1" ht="14.25"/>
    <row r="451" customHeight="1" ht="14.25"/>
    <row r="452" customHeight="1" ht="14.25"/>
    <row r="453" customHeight="1" ht="14.25"/>
    <row r="454" customHeight="1" ht="14.25"/>
    <row r="455" customHeight="1" ht="14.25"/>
    <row r="456" customHeight="1" ht="14.25"/>
    <row r="457" customHeight="1" ht="14.25"/>
    <row r="458" customHeight="1" ht="14.25"/>
    <row r="459" customHeight="1" ht="14.25"/>
    <row r="460" customHeight="1" ht="14.25"/>
    <row r="461" customHeight="1" ht="14.25"/>
    <row r="462" customHeight="1" ht="14.25"/>
    <row r="463" customHeight="1" ht="14.25"/>
    <row r="464" customHeight="1" ht="14.25"/>
    <row r="465" customHeight="1" ht="14.25"/>
    <row r="466" customHeight="1" ht="14.25"/>
    <row r="467" customHeight="1" ht="14.25"/>
    <row r="468" customHeight="1" ht="14.25"/>
    <row r="469" customHeight="1" ht="14.25"/>
    <row r="470" customHeight="1" ht="14.25"/>
    <row r="471" customHeight="1" ht="14.25"/>
    <row r="472" customHeight="1" ht="14.25"/>
    <row r="473" customHeight="1" ht="14.25"/>
    <row r="474" customHeight="1" ht="14.25"/>
    <row r="475" customHeight="1" ht="14.25"/>
    <row r="476" customHeight="1" ht="14.25"/>
    <row r="477" customHeight="1" ht="14.25"/>
    <row r="478" customHeight="1" ht="14.25"/>
    <row r="479" customHeight="1" ht="14.25"/>
    <row r="480" customHeight="1" ht="14.25"/>
    <row r="481" customHeight="1" ht="14.25"/>
    <row r="482" customHeight="1" ht="14.25"/>
    <row r="483" customHeight="1" ht="14.25"/>
    <row r="484" customHeight="1" ht="14.25"/>
    <row r="485" customHeight="1" ht="14.25"/>
    <row r="486" customHeight="1" ht="14.25"/>
    <row r="487" customHeight="1" ht="14.25"/>
    <row r="488" customHeight="1" ht="14.25"/>
    <row r="489" customHeight="1" ht="14.25"/>
    <row r="490" customHeight="1" ht="14.25"/>
    <row r="491" customHeight="1" ht="14.25"/>
    <row r="492" customHeight="1" ht="14.25"/>
    <row r="493" customHeight="1" ht="14.25"/>
    <row r="494" customHeight="1" ht="14.25"/>
    <row r="495" customHeight="1" ht="14.25"/>
    <row r="496" customHeight="1" ht="14.25"/>
    <row r="497" customHeight="1" ht="14.25"/>
    <row r="498" customHeight="1" ht="14.25"/>
    <row r="499" customHeight="1" ht="14.25"/>
    <row r="500" customHeight="1" ht="14.25"/>
    <row r="501" customHeight="1" ht="14.25"/>
    <row r="502" customHeight="1" ht="14.25"/>
    <row r="503" customHeight="1" ht="14.25"/>
    <row r="504" customHeight="1" ht="14.25"/>
    <row r="505" customHeight="1" ht="14.25"/>
    <row r="506" customHeight="1" ht="14.25"/>
    <row r="507" customHeight="1" ht="14.25"/>
    <row r="508" customHeight="1" ht="14.25"/>
    <row r="509" customHeight="1" ht="14.25"/>
    <row r="510" customHeight="1" ht="14.25"/>
    <row r="511" customHeight="1" ht="14.25"/>
    <row r="512" customHeight="1" ht="14.25"/>
    <row r="513" customHeight="1" ht="14.25"/>
    <row r="514" customHeight="1" ht="14.25"/>
    <row r="515" customHeight="1" ht="14.25"/>
    <row r="516" customHeight="1" ht="14.25"/>
    <row r="517" customHeight="1" ht="14.25"/>
    <row r="518" customHeight="1" ht="14.25"/>
    <row r="519" customHeight="1" ht="14.25"/>
    <row r="520" customHeight="1" ht="14.25"/>
    <row r="521" customHeight="1" ht="14.25"/>
    <row r="522" customHeight="1" ht="14.25"/>
    <row r="523" customHeight="1" ht="14.25"/>
    <row r="524" customHeight="1" ht="14.25"/>
    <row r="525" customHeight="1" ht="14.25"/>
    <row r="526" customHeight="1" ht="14.25"/>
    <row r="527" customHeight="1" ht="14.25"/>
    <row r="528" customHeight="1" ht="14.25"/>
    <row r="529" customHeight="1" ht="14.25"/>
    <row r="530" customHeight="1" ht="14.25"/>
    <row r="531" customHeight="1" ht="14.25"/>
    <row r="532" customHeight="1" ht="14.25"/>
    <row r="533" customHeight="1" ht="14.25"/>
    <row r="534" customHeight="1" ht="14.25"/>
    <row r="535" customHeight="1" ht="14.25"/>
    <row r="536" customHeight="1" ht="14.25"/>
    <row r="537" customHeight="1" ht="14.25"/>
    <row r="538" customHeight="1" ht="14.25"/>
    <row r="539" customHeight="1" ht="14.25"/>
    <row r="540" customHeight="1" ht="14.25"/>
    <row r="541" customHeight="1" ht="14.25"/>
    <row r="542" customHeight="1" ht="14.25"/>
    <row r="543" customHeight="1" ht="14.25"/>
    <row r="544" customHeight="1" ht="14.25"/>
    <row r="545" customHeight="1" ht="14.25"/>
    <row r="546" customHeight="1" ht="14.25"/>
    <row r="547" customHeight="1" ht="14.25"/>
    <row r="548" customHeight="1" ht="14.25"/>
    <row r="549" customHeight="1" ht="14.25"/>
    <row r="550" customHeight="1" ht="14.25"/>
    <row r="551" customHeight="1" ht="14.25"/>
    <row r="552" customHeight="1" ht="14.25"/>
    <row r="553" customHeight="1" ht="14.25"/>
    <row r="554" customHeight="1" ht="14.25"/>
    <row r="555" customHeight="1" ht="14.25"/>
    <row r="556" customHeight="1" ht="14.25"/>
    <row r="557" customHeight="1" ht="14.25"/>
    <row r="558" customHeight="1" ht="14.25"/>
    <row r="559" customHeight="1" ht="14.25"/>
    <row r="560" customHeight="1" ht="14.25"/>
    <row r="561" customHeight="1" ht="14.25"/>
    <row r="562" customHeight="1" ht="14.25"/>
    <row r="563" customHeight="1" ht="14.25"/>
    <row r="564" customHeight="1" ht="14.25"/>
    <row r="565" customHeight="1" ht="14.25"/>
    <row r="566" customHeight="1" ht="14.25"/>
    <row r="567" customHeight="1" ht="14.25"/>
    <row r="568" customHeight="1" ht="14.25"/>
    <row r="569" customHeight="1" ht="14.25"/>
    <row r="570" customHeight="1" ht="14.25"/>
    <row r="571" customHeight="1" ht="14.25"/>
    <row r="572" customHeight="1" ht="14.25"/>
    <row r="573" customHeight="1" ht="14.25"/>
    <row r="574" customHeight="1" ht="14.25"/>
    <row r="575" customHeight="1" ht="14.25"/>
    <row r="576" customHeight="1" ht="14.25"/>
    <row r="577" customHeight="1" ht="14.25"/>
    <row r="578" customHeight="1" ht="14.25"/>
    <row r="579" customHeight="1" ht="14.25"/>
    <row r="580" customHeight="1" ht="14.25"/>
    <row r="581" customHeight="1" ht="14.25"/>
    <row r="582" customHeight="1" ht="14.25"/>
    <row r="583" customHeight="1" ht="14.25"/>
    <row r="584" customHeight="1" ht="14.25"/>
    <row r="585" customHeight="1" ht="14.25"/>
    <row r="586" customHeight="1" ht="14.25"/>
    <row r="587" customHeight="1" ht="14.25"/>
    <row r="588" customHeight="1" ht="14.25"/>
    <row r="589" customHeight="1" ht="14.25"/>
    <row r="590" customHeight="1" ht="14.25"/>
    <row r="591" customHeight="1" ht="14.25"/>
    <row r="592" customHeight="1" ht="14.25"/>
    <row r="593" customHeight="1" ht="14.25"/>
    <row r="594" customHeight="1" ht="14.25"/>
    <row r="595" customHeight="1" ht="14.25"/>
    <row r="596" customHeight="1" ht="14.25"/>
    <row r="597" customHeight="1" ht="14.25"/>
    <row r="598" customHeight="1" ht="14.25"/>
    <row r="599" customHeight="1" ht="14.25"/>
    <row r="600" customHeight="1" ht="14.25"/>
    <row r="601" customHeight="1" ht="14.25"/>
    <row r="602" customHeight="1" ht="14.25"/>
    <row r="603" customHeight="1" ht="14.25"/>
    <row r="604" customHeight="1" ht="14.25"/>
    <row r="605" customHeight="1" ht="14.25"/>
    <row r="606" customHeight="1" ht="14.25"/>
    <row r="607" customHeight="1" ht="14.25"/>
    <row r="608" customHeight="1" ht="14.25"/>
    <row r="609" customHeight="1" ht="14.25"/>
    <row r="610" customHeight="1" ht="14.25"/>
    <row r="611" customHeight="1" ht="14.25"/>
    <row r="612" customHeight="1" ht="14.25"/>
    <row r="613" customHeight="1" ht="14.25"/>
    <row r="614" customHeight="1" ht="14.25"/>
    <row r="615" customHeight="1" ht="14.25"/>
    <row r="616" customHeight="1" ht="14.25"/>
    <row r="617" customHeight="1" ht="14.25"/>
    <row r="618" customHeight="1" ht="14.25"/>
    <row r="619" customHeight="1" ht="14.25"/>
    <row r="620" customHeight="1" ht="14.25"/>
    <row r="621" customHeight="1" ht="14.25"/>
    <row r="622" customHeight="1" ht="14.25"/>
    <row r="623" customHeight="1" ht="14.25"/>
    <row r="624" customHeight="1" ht="14.25"/>
    <row r="625" customHeight="1" ht="14.25"/>
    <row r="626" customHeight="1" ht="14.25"/>
    <row r="627" customHeight="1" ht="14.25"/>
    <row r="628" customHeight="1" ht="14.25"/>
    <row r="629" customHeight="1" ht="14.25"/>
    <row r="630" customHeight="1" ht="14.25"/>
    <row r="631" customHeight="1" ht="14.25"/>
    <row r="632" customHeight="1" ht="14.25"/>
    <row r="633" customHeight="1" ht="14.25"/>
    <row r="634" customHeight="1" ht="14.25"/>
    <row r="635" customHeight="1" ht="14.25"/>
    <row r="636" customHeight="1" ht="14.25"/>
    <row r="637" customHeight="1" ht="14.25"/>
    <row r="638" customHeight="1" ht="14.25"/>
    <row r="639" customHeight="1" ht="14.25"/>
    <row r="640" customHeight="1" ht="14.25"/>
    <row r="641" customHeight="1" ht="14.25"/>
    <row r="642" customHeight="1" ht="14.25"/>
    <row r="643" customHeight="1" ht="14.25"/>
    <row r="644" customHeight="1" ht="14.25"/>
    <row r="645" customHeight="1" ht="14.25"/>
    <row r="646" customHeight="1" ht="14.25"/>
    <row r="647" customHeight="1" ht="14.25"/>
    <row r="648" customHeight="1" ht="14.25"/>
    <row r="649" customHeight="1" ht="14.25"/>
    <row r="650" customHeight="1" ht="14.25"/>
    <row r="651" customHeight="1" ht="14.25"/>
    <row r="652" customHeight="1" ht="14.25"/>
    <row r="653" customHeight="1" ht="14.25"/>
    <row r="654" customHeight="1" ht="14.25"/>
    <row r="655" customHeight="1" ht="14.25"/>
    <row r="656" customHeight="1" ht="14.25"/>
    <row r="657" customHeight="1" ht="14.25"/>
    <row r="658" customHeight="1" ht="14.25"/>
    <row r="659" customHeight="1" ht="14.25"/>
    <row r="660" customHeight="1" ht="14.25"/>
    <row r="661" customHeight="1" ht="14.25"/>
    <row r="662" customHeight="1" ht="14.25"/>
    <row r="663" customHeight="1" ht="14.25"/>
    <row r="664" customHeight="1" ht="14.25"/>
    <row r="665" customHeight="1" ht="14.25"/>
    <row r="666" customHeight="1" ht="14.25"/>
    <row r="667" customHeight="1" ht="14.25"/>
    <row r="668" customHeight="1" ht="14.25"/>
    <row r="669" customHeight="1" ht="14.25"/>
    <row r="670" customHeight="1" ht="14.25"/>
    <row r="671" customHeight="1" ht="14.25"/>
    <row r="672" customHeight="1" ht="14.25"/>
    <row r="673" customHeight="1" ht="14.25"/>
    <row r="674" customHeight="1" ht="14.25"/>
    <row r="675" customHeight="1" ht="14.25"/>
    <row r="676" customHeight="1" ht="14.25"/>
    <row r="677" customHeight="1" ht="14.25"/>
    <row r="678" customHeight="1" ht="14.25"/>
    <row r="679" customHeight="1" ht="14.25"/>
    <row r="680" customHeight="1" ht="14.25"/>
    <row r="681" customHeight="1" ht="14.25"/>
    <row r="682" customHeight="1" ht="14.25"/>
    <row r="683" customHeight="1" ht="14.25"/>
    <row r="684" customHeight="1" ht="14.25"/>
    <row r="685" customHeight="1" ht="14.25"/>
    <row r="686" customHeight="1" ht="14.25"/>
    <row r="687" customHeight="1" ht="14.25"/>
    <row r="688" customHeight="1" ht="14.25"/>
    <row r="689" customHeight="1" ht="14.25"/>
    <row r="690" customHeight="1" ht="14.25"/>
    <row r="691" customHeight="1" ht="14.25"/>
    <row r="692" customHeight="1" ht="14.25"/>
    <row r="693" customHeight="1" ht="14.25"/>
    <row r="694" customHeight="1" ht="14.25"/>
    <row r="695" customHeight="1" ht="14.25"/>
    <row r="696" customHeight="1" ht="14.25"/>
    <row r="697" customHeight="1" ht="14.25"/>
    <row r="698" customHeight="1" ht="14.25"/>
    <row r="699" customHeight="1" ht="14.25"/>
    <row r="700" customHeight="1" ht="14.25"/>
    <row r="701" customHeight="1" ht="14.25"/>
    <row r="702" customHeight="1" ht="14.25"/>
    <row r="703" customHeight="1" ht="14.25"/>
    <row r="704" customHeight="1" ht="14.25"/>
    <row r="705" customHeight="1" ht="14.25"/>
    <row r="706" customHeight="1" ht="14.25"/>
    <row r="707" customHeight="1" ht="14.25"/>
    <row r="708" customHeight="1" ht="14.25"/>
    <row r="709" customHeight="1" ht="14.25"/>
    <row r="710" customHeight="1" ht="14.25"/>
    <row r="711" customHeight="1" ht="14.25"/>
    <row r="712" customHeight="1" ht="14.25"/>
    <row r="713" customHeight="1" ht="14.25"/>
    <row r="714" customHeight="1" ht="14.25"/>
    <row r="715" customHeight="1" ht="14.25"/>
    <row r="716" customHeight="1" ht="14.25"/>
    <row r="717" customHeight="1" ht="14.25"/>
    <row r="718" customHeight="1" ht="14.25"/>
    <row r="719" customHeight="1" ht="14.25"/>
    <row r="720" customHeight="1" ht="14.25"/>
    <row r="721" customHeight="1" ht="14.25"/>
    <row r="722" customHeight="1" ht="14.25"/>
    <row r="723" customHeight="1" ht="14.25"/>
    <row r="724" customHeight="1" ht="14.25"/>
    <row r="725" customHeight="1" ht="14.25"/>
    <row r="726" customHeight="1" ht="14.25"/>
    <row r="727" customHeight="1" ht="14.25"/>
    <row r="728" customHeight="1" ht="14.25"/>
    <row r="729" customHeight="1" ht="14.25"/>
    <row r="730" customHeight="1" ht="14.25"/>
    <row r="731" customHeight="1" ht="14.25"/>
    <row r="732" customHeight="1" ht="14.25"/>
    <row r="733" customHeight="1" ht="14.25"/>
    <row r="734" customHeight="1" ht="14.25"/>
    <row r="735" customHeight="1" ht="14.25"/>
    <row r="736" customHeight="1" ht="14.25"/>
    <row r="737" customHeight="1" ht="14.25"/>
    <row r="738" customHeight="1" ht="14.25"/>
    <row r="739" customHeight="1" ht="14.25"/>
    <row r="740" customHeight="1" ht="14.25"/>
    <row r="741" customHeight="1" ht="14.25"/>
    <row r="742" customHeight="1" ht="14.25"/>
    <row r="743" customHeight="1" ht="14.25"/>
    <row r="744" customHeight="1" ht="14.25"/>
    <row r="745" customHeight="1" ht="14.25"/>
    <row r="746" customHeight="1" ht="14.25"/>
    <row r="747" customHeight="1" ht="14.25"/>
    <row r="748" customHeight="1" ht="14.25"/>
    <row r="749" customHeight="1" ht="14.25"/>
    <row r="750" customHeight="1" ht="14.25"/>
    <row r="751" customHeight="1" ht="14.25"/>
    <row r="752" customHeight="1" ht="14.25"/>
    <row r="753" customHeight="1" ht="14.25"/>
    <row r="754" customHeight="1" ht="14.25"/>
    <row r="755" customHeight="1" ht="14.25"/>
    <row r="756" customHeight="1" ht="14.25"/>
    <row r="757" customHeight="1" ht="14.25"/>
    <row r="758" customHeight="1" ht="14.25"/>
    <row r="759" customHeight="1" ht="14.25"/>
    <row r="760" customHeight="1" ht="14.25"/>
    <row r="761" customHeight="1" ht="14.25"/>
    <row r="762" customHeight="1" ht="14.25"/>
    <row r="763" customHeight="1" ht="14.25"/>
    <row r="764" customHeight="1" ht="14.25"/>
    <row r="765" customHeight="1" ht="14.25"/>
    <row r="766" customHeight="1" ht="14.25"/>
    <row r="767" customHeight="1" ht="14.25"/>
    <row r="768" customHeight="1" ht="14.25"/>
    <row r="769" customHeight="1" ht="14.25"/>
    <row r="770" customHeight="1" ht="14.25"/>
    <row r="771" customHeight="1" ht="14.25"/>
    <row r="772" customHeight="1" ht="14.25"/>
    <row r="773" customHeight="1" ht="14.25"/>
    <row r="774" customHeight="1" ht="14.25"/>
    <row r="775" customHeight="1" ht="14.25"/>
    <row r="776" customHeight="1" ht="14.25"/>
    <row r="777" customHeight="1" ht="14.25"/>
    <row r="778" customHeight="1" ht="14.25"/>
    <row r="779" customHeight="1" ht="14.25"/>
    <row r="780" customHeight="1" ht="14.25"/>
    <row r="781" customHeight="1" ht="14.25"/>
    <row r="782" customHeight="1" ht="14.25"/>
    <row r="783" customHeight="1" ht="14.25"/>
    <row r="784" customHeight="1" ht="14.25"/>
    <row r="785" customHeight="1" ht="14.25"/>
    <row r="786" customHeight="1" ht="14.25"/>
    <row r="787" customHeight="1" ht="14.25"/>
    <row r="788" customHeight="1" ht="14.25"/>
    <row r="789" customHeight="1" ht="14.25"/>
    <row r="790" customHeight="1" ht="14.25"/>
    <row r="791" customHeight="1" ht="14.25"/>
    <row r="792" customHeight="1" ht="14.25"/>
    <row r="793" customHeight="1" ht="14.25"/>
    <row r="794" customHeight="1" ht="14.25"/>
    <row r="795" customHeight="1" ht="14.25"/>
    <row r="796" customHeight="1" ht="14.25"/>
    <row r="797" customHeight="1" ht="14.25"/>
    <row r="798" customHeight="1" ht="14.25"/>
    <row r="799" customHeight="1" ht="14.25"/>
    <row r="800" customHeight="1" ht="14.25"/>
    <row r="801" customHeight="1" ht="14.25"/>
    <row r="802" customHeight="1" ht="14.25"/>
    <row r="803" customHeight="1" ht="14.25"/>
    <row r="804" customHeight="1" ht="14.25"/>
    <row r="805" customHeight="1" ht="14.25"/>
    <row r="806" customHeight="1" ht="14.25"/>
    <row r="807" customHeight="1" ht="14.25"/>
    <row r="808" customHeight="1" ht="14.25"/>
    <row r="809" customHeight="1" ht="14.25"/>
    <row r="810" customHeight="1" ht="14.25"/>
    <row r="811" customHeight="1" ht="14.25"/>
    <row r="812" customHeight="1" ht="14.25"/>
    <row r="813" customHeight="1" ht="14.25"/>
    <row r="814" customHeight="1" ht="14.25"/>
    <row r="815" customHeight="1" ht="14.25"/>
    <row r="816" customHeight="1" ht="14.25"/>
    <row r="817" customHeight="1" ht="14.25"/>
    <row r="818" customHeight="1" ht="14.25"/>
    <row r="819" customHeight="1" ht="14.25"/>
    <row r="820" customHeight="1" ht="14.25"/>
    <row r="821" customHeight="1" ht="14.25"/>
    <row r="822" customHeight="1" ht="14.25"/>
    <row r="823" customHeight="1" ht="14.25"/>
    <row r="824" customHeight="1" ht="14.25"/>
    <row r="825" customHeight="1" ht="14.25"/>
    <row r="826" customHeight="1" ht="14.25"/>
    <row r="827" customHeight="1" ht="14.25"/>
    <row r="828" customHeight="1" ht="14.25"/>
    <row r="829" customHeight="1" ht="14.25"/>
    <row r="830" customHeight="1" ht="14.25"/>
    <row r="831" customHeight="1" ht="14.25"/>
    <row r="832" customHeight="1" ht="14.25"/>
    <row r="833" customHeight="1" ht="14.25"/>
    <row r="834" customHeight="1" ht="14.25"/>
    <row r="835" customHeight="1" ht="14.25"/>
    <row r="836" customHeight="1" ht="14.25"/>
    <row r="837" customHeight="1" ht="14.25"/>
    <row r="838" customHeight="1" ht="14.25"/>
    <row r="839" customHeight="1" ht="14.25"/>
    <row r="840" customHeight="1" ht="14.25"/>
    <row r="841" customHeight="1" ht="14.25"/>
    <row r="842" customHeight="1" ht="14.25"/>
    <row r="843" customHeight="1" ht="14.25"/>
    <row r="844" customHeight="1" ht="14.25"/>
    <row r="845" customHeight="1" ht="14.25"/>
    <row r="846" customHeight="1" ht="14.25"/>
    <row r="847" customHeight="1" ht="14.25"/>
    <row r="848" customHeight="1" ht="14.25"/>
    <row r="849" customHeight="1" ht="14.25"/>
    <row r="850" customHeight="1" ht="14.25"/>
    <row r="851" customHeight="1" ht="14.25"/>
    <row r="852" customHeight="1" ht="14.25"/>
    <row r="853" customHeight="1" ht="14.25"/>
    <row r="854" customHeight="1" ht="14.25"/>
    <row r="855" customHeight="1" ht="14.25"/>
    <row r="856" customHeight="1" ht="14.25"/>
    <row r="857" customHeight="1" ht="14.25"/>
    <row r="858" customHeight="1" ht="14.25"/>
    <row r="859" customHeight="1" ht="14.25"/>
    <row r="860" customHeight="1" ht="14.25"/>
    <row r="861" customHeight="1" ht="14.25"/>
    <row r="862" customHeight="1" ht="14.25"/>
    <row r="863" customHeight="1" ht="14.25"/>
    <row r="864" customHeight="1" ht="14.25"/>
    <row r="865" customHeight="1" ht="14.25"/>
    <row r="866" customHeight="1" ht="14.25"/>
    <row r="867" customHeight="1" ht="14.25"/>
    <row r="868" customHeight="1" ht="14.25"/>
    <row r="869" customHeight="1" ht="14.25"/>
    <row r="870" customHeight="1" ht="14.25"/>
    <row r="871" customHeight="1" ht="14.25"/>
    <row r="872" customHeight="1" ht="14.25"/>
    <row r="873" customHeight="1" ht="14.25"/>
    <row r="874" customHeight="1" ht="14.25"/>
    <row r="875" customHeight="1" ht="14.25"/>
    <row r="876" customHeight="1" ht="14.25"/>
    <row r="877" customHeight="1" ht="14.25"/>
    <row r="878" customHeight="1" ht="14.25"/>
    <row r="879" customHeight="1" ht="14.25"/>
    <row r="880" customHeight="1" ht="14.25"/>
    <row r="881" customHeight="1" ht="14.25"/>
    <row r="882" customHeight="1" ht="14.25"/>
    <row r="883" customHeight="1" ht="14.25"/>
    <row r="884" customHeight="1" ht="14.25"/>
    <row r="885" customHeight="1" ht="14.25"/>
    <row r="886" customHeight="1" ht="14.25"/>
    <row r="887" customHeight="1" ht="14.25"/>
    <row r="888" customHeight="1" ht="14.25"/>
    <row r="889" customHeight="1" ht="14.25"/>
    <row r="890" customHeight="1" ht="14.25"/>
    <row r="891" customHeight="1" ht="14.25"/>
    <row r="892" customHeight="1" ht="14.25"/>
    <row r="893" customHeight="1" ht="14.25"/>
    <row r="894" customHeight="1" ht="14.25"/>
    <row r="895" customHeight="1" ht="14.25"/>
    <row r="896" customHeight="1" ht="14.25"/>
    <row r="897" customHeight="1" ht="14.25"/>
    <row r="898" customHeight="1" ht="14.25"/>
    <row r="899" customHeight="1" ht="14.25"/>
    <row r="900" customHeight="1" ht="14.25"/>
    <row r="901" customHeight="1" ht="14.25"/>
    <row r="902" customHeight="1" ht="14.25"/>
    <row r="903" customHeight="1" ht="14.25"/>
    <row r="904" customHeight="1" ht="14.25"/>
    <row r="905" customHeight="1" ht="14.25"/>
    <row r="906" customHeight="1" ht="14.25"/>
    <row r="907" customHeight="1" ht="14.25"/>
    <row r="908" customHeight="1" ht="14.25"/>
    <row r="909" customHeight="1" ht="14.25"/>
    <row r="910" customHeight="1" ht="14.25"/>
    <row r="911" customHeight="1" ht="14.25"/>
    <row r="912" customHeight="1" ht="14.25"/>
    <row r="913" customHeight="1" ht="14.25"/>
    <row r="914" customHeight="1" ht="14.25"/>
    <row r="915" customHeight="1" ht="14.25"/>
    <row r="916" customHeight="1" ht="14.25"/>
    <row r="917" customHeight="1" ht="14.25"/>
    <row r="918" customHeight="1" ht="14.25"/>
    <row r="919" customHeight="1" ht="14.25"/>
    <row r="920" customHeight="1" ht="14.25"/>
    <row r="921" customHeight="1" ht="14.25"/>
    <row r="922" customHeight="1" ht="14.25"/>
    <row r="923" customHeight="1" ht="14.25"/>
    <row r="924" customHeight="1" ht="14.25"/>
    <row r="925" customHeight="1" ht="14.25"/>
    <row r="926" customHeight="1" ht="14.25"/>
    <row r="927" customHeight="1" ht="14.25"/>
    <row r="928" customHeight="1" ht="14.25"/>
    <row r="929" customHeight="1" ht="14.25"/>
    <row r="930" customHeight="1" ht="14.25"/>
    <row r="931" customHeight="1" ht="14.25"/>
    <row r="932" customHeight="1" ht="14.25"/>
    <row r="933" customHeight="1" ht="14.25"/>
    <row r="934" customHeight="1" ht="14.25"/>
    <row r="935" customHeight="1" ht="14.25"/>
    <row r="936" customHeight="1" ht="14.25"/>
    <row r="937" customHeight="1" ht="14.25"/>
    <row r="938" customHeight="1" ht="14.25"/>
    <row r="939" customHeight="1" ht="14.25"/>
    <row r="940" customHeight="1" ht="14.25"/>
    <row r="941" customHeight="1" ht="14.25"/>
    <row r="942" customHeight="1" ht="14.25"/>
    <row r="943" customHeight="1" ht="14.25"/>
    <row r="944" customHeight="1" ht="14.25"/>
    <row r="945" customHeight="1" ht="14.25"/>
    <row r="946" customHeight="1" ht="14.25"/>
    <row r="947" customHeight="1" ht="14.25"/>
    <row r="948" customHeight="1" ht="14.25"/>
    <row r="949" customHeight="1" ht="14.25"/>
    <row r="950" customHeight="1" ht="14.25"/>
    <row r="951" customHeight="1" ht="14.25"/>
    <row r="952" customHeight="1" ht="14.25"/>
    <row r="953" customHeight="1" ht="14.25"/>
    <row r="954" customHeight="1" ht="14.25"/>
    <row r="955" customHeight="1" ht="14.25"/>
    <row r="956" customHeight="1" ht="14.25"/>
    <row r="957" customHeight="1" ht="14.25"/>
    <row r="958" customHeight="1" ht="14.25"/>
    <row r="959" customHeight="1" ht="14.25"/>
    <row r="960" customHeight="1" ht="14.25"/>
    <row r="961" customHeight="1" ht="14.25"/>
    <row r="962" customHeight="1" ht="14.25"/>
    <row r="963" customHeight="1" ht="14.25"/>
    <row r="964" customHeight="1" ht="14.25"/>
    <row r="965" customHeight="1" ht="14.25"/>
    <row r="966" customHeight="1" ht="14.25"/>
    <row r="967" customHeight="1" ht="14.25"/>
    <row r="968" customHeight="1" ht="14.25"/>
    <row r="969" customHeight="1" ht="14.25"/>
    <row r="970" customHeight="1" ht="14.25"/>
    <row r="971" customHeight="1" ht="14.25"/>
    <row r="972" customHeight="1" ht="14.25"/>
    <row r="973" customHeight="1" ht="14.25"/>
    <row r="974" customHeight="1" ht="14.25"/>
    <row r="975" customHeight="1" ht="14.25"/>
    <row r="976" customHeight="1" ht="14.25"/>
    <row r="977" customHeight="1" ht="14.25"/>
    <row r="978" customHeight="1" ht="14.25"/>
    <row r="979" customHeight="1" ht="14.25"/>
    <row r="980" customHeight="1" ht="14.25"/>
    <row r="981" customHeight="1" ht="14.25"/>
    <row r="982" customHeight="1" ht="14.25"/>
    <row r="983" customHeight="1" ht="14.25"/>
    <row r="984" customHeight="1" ht="14.25"/>
    <row r="985" customHeight="1" ht="14.25"/>
    <row r="986" customHeight="1" ht="14.25"/>
    <row r="987" customHeight="1" ht="14.25"/>
    <row r="988" customHeight="1" ht="14.25"/>
    <row r="989" customHeight="1" ht="14.25"/>
    <row r="990" customHeight="1" ht="14.25"/>
    <row r="991" customHeight="1" ht="14.25"/>
    <row r="992" customHeight="1" ht="14.25"/>
    <row r="993" customHeight="1" ht="14.25"/>
    <row r="994" customHeight="1" ht="14.25"/>
    <row r="995" customHeight="1" ht="14.25"/>
    <row r="996" customHeight="1" ht="14.25"/>
    <row r="997" customHeight="1" ht="14.25"/>
    <row r="998" customHeight="1" ht="14.25"/>
    <row r="999" customHeight="1" ht="14.25"/>
    <row r="1000" customHeight="1" ht="14.25"/>
  </sheetData>
  <mergeCells count="18">
    <mergeCell ref="I4:I6"/>
    <mergeCell ref="J4:J6"/>
    <mergeCell ref="J110:J111"/>
    <mergeCell ref="A4:A7"/>
    <mergeCell ref="A110:A111"/>
    <mergeCell ref="B110:B111"/>
    <mergeCell ref="B148:B149"/>
    <mergeCell ref="C148:C149"/>
    <mergeCell ref="D148:D149"/>
    <mergeCell ref="E148:E149"/>
    <mergeCell ref="F148:F149"/>
    <mergeCell ref="A1:J1"/>
    <mergeCell ref="B4:B7"/>
    <mergeCell ref="C4:C6"/>
    <mergeCell ref="F4:F5"/>
    <mergeCell ref="G4:G5"/>
    <mergeCell ref="H4:H5"/>
    <mergeCell ref="D5:E5"/>
  </mergeCells>
  <printOptions/>
  <pageMargins top="0.3937007874015748" footer="0.0" left="0.1968503937007874" bottom="0.25" header="0.0" right="0.1968503937007874"/>
  <pageSetup orientation="landscape" fitToHeight="0" paperSize="9"/>
  <headerFooter>
    <oddFooter>&amp;C&amp;P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5" width="8.71"/>
    <col customWidth="1" min="6" max="13" width="6.86"/>
    <col customWidth="1" min="14" max="16" width="9.86"/>
    <col customWidth="1" min="17" max="18" width="6.86"/>
    <col customWidth="1" min="19" max="19" width="8.43"/>
    <col customWidth="1" min="20" max="20" width="6.86"/>
    <col customWidth="1" min="21" max="26" width="8.71"/>
  </cols>
  <sheetData>
    <row r="1" ht="36.75" customHeight="1">
      <c r="A1" s="223" t="s">
        <v>247</v>
      </c>
    </row>
    <row r="2" ht="14.25" customHeight="1">
      <c r="A2" s="224" t="s">
        <v>248</v>
      </c>
      <c r="B2" s="224"/>
      <c r="C2" s="224"/>
      <c r="D2" s="224"/>
      <c r="E2" s="225"/>
      <c r="F2" s="225"/>
      <c r="G2" s="226"/>
      <c r="H2" s="226"/>
      <c r="I2" s="227"/>
      <c r="J2" s="227"/>
      <c r="K2" s="227"/>
      <c r="L2" s="227"/>
      <c r="M2" s="228"/>
      <c r="N2" s="229"/>
      <c r="O2" s="229"/>
      <c r="P2" s="229"/>
      <c r="Q2" s="229"/>
      <c r="R2" s="230"/>
      <c r="S2" s="230"/>
      <c r="T2" s="231"/>
    </row>
    <row r="3" ht="14.25" customHeight="1">
      <c r="A3" s="232" t="s">
        <v>249</v>
      </c>
      <c r="B3" s="233"/>
      <c r="C3" s="233"/>
      <c r="D3" s="233"/>
      <c r="E3" s="234"/>
      <c r="F3" s="235" t="s">
        <v>250</v>
      </c>
      <c r="G3" s="234"/>
      <c r="H3" s="235" t="s">
        <v>251</v>
      </c>
      <c r="I3" s="234"/>
      <c r="J3" s="236" t="s">
        <v>252</v>
      </c>
      <c r="K3" s="234"/>
      <c r="L3" s="235" t="s">
        <v>253</v>
      </c>
      <c r="M3" s="234"/>
      <c r="N3" s="237" t="s">
        <v>254</v>
      </c>
      <c r="O3" s="238" t="s">
        <v>255</v>
      </c>
      <c r="P3" s="239"/>
      <c r="Q3" s="240" t="s">
        <v>256</v>
      </c>
      <c r="R3" s="239"/>
      <c r="S3" s="241" t="s">
        <v>257</v>
      </c>
      <c r="T3" s="239"/>
    </row>
    <row r="4" ht="14.25" customHeight="1">
      <c r="A4" s="242" t="s">
        <v>258</v>
      </c>
      <c r="B4" s="243"/>
      <c r="C4" s="243"/>
      <c r="D4" s="243"/>
      <c r="E4" s="244"/>
      <c r="F4" s="245">
        <f>+'Gazdasági beszámoló 2021.I-XII.'!C117+'Gazdasági beszámoló 2021.I-XII.'!C119</f>
        <v>5400000</v>
      </c>
      <c r="G4" s="244"/>
      <c r="H4" s="245">
        <f>+'Gazdasági beszámoló 2021.I-XII.'!D117+'Gazdasági beszámoló 2021.I-XII.'!D119</f>
        <v>0</v>
      </c>
      <c r="I4" s="244"/>
      <c r="J4" s="245">
        <f>+'Gazdasági beszámoló 2021.I-XII.'!D117+'Gazdasági beszámoló 2021.I-XII.'!D119</f>
        <v>0</v>
      </c>
      <c r="K4" s="244"/>
      <c r="L4" s="245">
        <f>+'Gazdasági beszámoló 2021.I-XII.'!E117+'Gazdasági beszámoló 2021.I-XII.'!E119</f>
        <v>5200000</v>
      </c>
      <c r="M4" s="244"/>
      <c r="N4" s="39">
        <f>+'Gazdasági beszámoló 2021.I-XII.'!F117+'Gazdasági beszámoló 2021.I-XII.'!F118</f>
        <v>0</v>
      </c>
      <c r="O4" s="246">
        <f t="shared" ref="O4:O18" si="1">SUM(H4+L4+N4)</f>
        <v>5200000</v>
      </c>
      <c r="P4" s="247"/>
      <c r="Q4" s="248">
        <f t="shared" ref="Q4:Q14" si="2">SUM((H4+L4+N4)/F4)</f>
        <v>0.962962963</v>
      </c>
      <c r="R4" s="249"/>
      <c r="S4" s="250">
        <f>SUM((H4+L4+N4)/(H19+L19+N19))</f>
        <v>0.1981610755</v>
      </c>
      <c r="T4" s="251"/>
    </row>
    <row r="5" ht="14.25" customHeight="1">
      <c r="A5" s="252" t="s">
        <v>259</v>
      </c>
      <c r="B5" s="253"/>
      <c r="C5" s="253"/>
      <c r="D5" s="253"/>
      <c r="E5" s="254"/>
      <c r="F5" s="255">
        <f>+'Gazdasági beszámoló 2021.I-XII.'!C118</f>
        <v>0</v>
      </c>
      <c r="G5" s="254"/>
      <c r="H5" s="255">
        <f>+'Gazdasági beszámoló 2021.I-XII.'!D118</f>
        <v>0</v>
      </c>
      <c r="I5" s="254"/>
      <c r="J5" s="255">
        <f>+'Gazdasági beszámoló 2021.I-XII.'!D118</f>
        <v>0</v>
      </c>
      <c r="K5" s="254"/>
      <c r="L5" s="255">
        <f>+'Gazdasági beszámoló 2021.I-XII.'!E118</f>
        <v>0</v>
      </c>
      <c r="M5" s="254"/>
      <c r="N5" s="39" t="str">
        <f>+'Gazdasági beszámoló 2021.I-XII.'!F118</f>
        <v/>
      </c>
      <c r="O5" s="246">
        <f t="shared" si="1"/>
        <v>0</v>
      </c>
      <c r="P5" s="247"/>
      <c r="Q5" s="256" t="str">
        <f t="shared" si="2"/>
        <v>#DIV/0!</v>
      </c>
      <c r="R5" s="254"/>
      <c r="S5" s="257">
        <f>SUM((H5+L5+N5)/(H19+L19+N19))</f>
        <v>0</v>
      </c>
      <c r="T5" s="18"/>
    </row>
    <row r="6" ht="14.25" customHeight="1">
      <c r="A6" s="252" t="s">
        <v>260</v>
      </c>
      <c r="B6" s="253"/>
      <c r="C6" s="253"/>
      <c r="D6" s="253"/>
      <c r="E6" s="254"/>
      <c r="F6" s="255">
        <f>+'Gazdasági beszámoló 2021.I-XII.'!C112+'Gazdasági beszámoló 2021.I-XII.'!C116</f>
        <v>2150000</v>
      </c>
      <c r="G6" s="254"/>
      <c r="H6" s="255">
        <f>+'Gazdasági beszámoló 2021.I-XII.'!D112+'Gazdasági beszámoló 2021.I-XII.'!D116</f>
        <v>2922449.65</v>
      </c>
      <c r="I6" s="254"/>
      <c r="J6" s="255">
        <f>+'Gazdasági beszámoló 2021.I-XII.'!D112+'Gazdasági beszámoló 2021.I-XII.'!D116</f>
        <v>2922449.65</v>
      </c>
      <c r="K6" s="254"/>
      <c r="L6" s="255">
        <f>+'Gazdasági beszámoló 2021.I-XII.'!E112+'Gazdasági beszámoló 2021.I-XII.'!E116</f>
        <v>0</v>
      </c>
      <c r="M6" s="254"/>
      <c r="N6" s="39">
        <f>+'Gazdasági beszámoló 2021.I-XII.'!F112+'Gazdasági beszámoló 2021.I-XII.'!F116</f>
        <v>0</v>
      </c>
      <c r="O6" s="246">
        <f t="shared" si="1"/>
        <v>2922449.65</v>
      </c>
      <c r="P6" s="247"/>
      <c r="Q6" s="256">
        <f t="shared" si="2"/>
        <v>1.359278907</v>
      </c>
      <c r="R6" s="254"/>
      <c r="S6" s="257">
        <f>SUM((H6+L6+N6)/(H19+L19+N19))</f>
        <v>0.1113684165</v>
      </c>
      <c r="T6" s="18"/>
    </row>
    <row r="7" ht="14.25" customHeight="1">
      <c r="A7" s="252" t="s">
        <v>261</v>
      </c>
      <c r="B7" s="253"/>
      <c r="C7" s="253"/>
      <c r="D7" s="253"/>
      <c r="E7" s="254"/>
      <c r="F7" s="255">
        <f>+'Gazdasági beszámoló 2021.I-XII.'!C113+'Gazdasági beszámoló 2021.I-XII.'!C114+'Gazdasági beszámoló 2021.I-XII.'!C115</f>
        <v>950000</v>
      </c>
      <c r="G7" s="254"/>
      <c r="H7" s="255">
        <f>+'Gazdasági beszámoló 2021.I-XII.'!D113+'Gazdasági beszámoló 2021.I-XII.'!D114+'Gazdasági beszámoló 2021.I-XII.'!D115</f>
        <v>1042800</v>
      </c>
      <c r="I7" s="254"/>
      <c r="J7" s="255">
        <f>+'Gazdasági beszámoló 2021.I-XII.'!D113+'Gazdasági beszámoló 2021.I-XII.'!D114+'Gazdasági beszámoló 2021.I-XII.'!D115</f>
        <v>1042800</v>
      </c>
      <c r="K7" s="254"/>
      <c r="L7" s="255">
        <f>+'Gazdasági beszámoló 2021.I-XII.'!E113+'Gazdasági beszámoló 2021.I-XII.'!E114+'Gazdasági beszámoló 2021.I-XII.'!E115</f>
        <v>0</v>
      </c>
      <c r="M7" s="254"/>
      <c r="N7" s="39">
        <f>+'Gazdasági beszámoló 2021.I-XII.'!F113+'Gazdasági beszámoló 2021.I-XII.'!F114+'Gazdasági beszámoló 2021.I-XII.'!F115</f>
        <v>0</v>
      </c>
      <c r="O7" s="246">
        <f t="shared" si="1"/>
        <v>1042800</v>
      </c>
      <c r="P7" s="247"/>
      <c r="Q7" s="256">
        <f t="shared" si="2"/>
        <v>1.097684211</v>
      </c>
      <c r="R7" s="254"/>
      <c r="S7" s="257">
        <f>SUM((H7+L7+N7)/(H19+L19+N19))</f>
        <v>0.03973891722</v>
      </c>
      <c r="T7" s="18"/>
    </row>
    <row r="8" ht="14.25" customHeight="1">
      <c r="A8" s="252" t="s">
        <v>262</v>
      </c>
      <c r="B8" s="253"/>
      <c r="C8" s="253"/>
      <c r="D8" s="253"/>
      <c r="E8" s="254"/>
      <c r="F8" s="255">
        <f>+'Gazdasági beszámoló 2021.I-XII.'!C135</f>
        <v>2000000</v>
      </c>
      <c r="G8" s="254"/>
      <c r="H8" s="255">
        <f>+'Gazdasági beszámoló 2021.I-XII.'!D135</f>
        <v>1215000</v>
      </c>
      <c r="I8" s="254"/>
      <c r="J8" s="255">
        <f>+'Gazdasági beszámoló 2021.I-XII.'!D135</f>
        <v>1215000</v>
      </c>
      <c r="K8" s="254"/>
      <c r="L8" s="255" t="str">
        <f>+'Gazdasági beszámoló 2021.I-XII.'!E135</f>
        <v/>
      </c>
      <c r="M8" s="254"/>
      <c r="N8" s="258">
        <f>'Gazdasági beszámoló 2021.I-XII.'!F135</f>
        <v>0</v>
      </c>
      <c r="O8" s="246">
        <f t="shared" si="1"/>
        <v>1215000</v>
      </c>
      <c r="P8" s="247"/>
      <c r="Q8" s="256">
        <f t="shared" si="2"/>
        <v>0.6075</v>
      </c>
      <c r="R8" s="254"/>
      <c r="S8" s="257">
        <f>SUM((H8+L8+N8)/(H19+L19+N19))</f>
        <v>0.04630109745</v>
      </c>
      <c r="T8" s="18"/>
    </row>
    <row r="9" ht="14.25" customHeight="1">
      <c r="A9" s="252" t="s">
        <v>263</v>
      </c>
      <c r="B9" s="253"/>
      <c r="C9" s="253"/>
      <c r="D9" s="253"/>
      <c r="E9" s="254"/>
      <c r="F9" s="255">
        <f>+'Gazdasági beszámoló 2021.I-XII.'!C134</f>
        <v>0</v>
      </c>
      <c r="G9" s="254"/>
      <c r="H9" s="255">
        <f>+'Gazdasági beszámoló 2021.I-XII.'!D134</f>
        <v>0</v>
      </c>
      <c r="I9" s="254"/>
      <c r="J9" s="255">
        <f>+'Gazdasági beszámoló 2021.I-XII.'!D134</f>
        <v>0</v>
      </c>
      <c r="K9" s="254"/>
      <c r="L9" s="255" t="str">
        <f>+'Gazdasági beszámoló 2021.I-XII.'!E134</f>
        <v/>
      </c>
      <c r="M9" s="254"/>
      <c r="N9" s="39" t="str">
        <f>+'Gazdasági beszámoló 2021.I-XII.'!F134</f>
        <v/>
      </c>
      <c r="O9" s="246">
        <f t="shared" si="1"/>
        <v>0</v>
      </c>
      <c r="P9" s="247"/>
      <c r="Q9" s="256" t="str">
        <f t="shared" si="2"/>
        <v>#DIV/0!</v>
      </c>
      <c r="R9" s="254"/>
      <c r="S9" s="257">
        <f>SUM((H9+L9+N9)/(H19+L19+N19))</f>
        <v>0</v>
      </c>
      <c r="T9" s="18"/>
    </row>
    <row r="10" ht="14.25" customHeight="1">
      <c r="A10" s="252" t="s">
        <v>264</v>
      </c>
      <c r="B10" s="253"/>
      <c r="C10" s="253"/>
      <c r="D10" s="253"/>
      <c r="E10" s="254"/>
      <c r="F10" s="255">
        <f>+'Gazdasági beszámoló 2021.I-XII.'!C127</f>
        <v>750000</v>
      </c>
      <c r="G10" s="254"/>
      <c r="H10" s="255">
        <f>+'Gazdasági beszámoló 2021.I-XII.'!D127</f>
        <v>3996000</v>
      </c>
      <c r="I10" s="254"/>
      <c r="J10" s="255">
        <f>+'Gazdasági beszámoló 2021.I-XII.'!D127</f>
        <v>3996000</v>
      </c>
      <c r="K10" s="254"/>
      <c r="L10" s="255" t="str">
        <f>+'Gazdasági beszámoló 2021.I-XII.'!E127</f>
        <v/>
      </c>
      <c r="M10" s="254"/>
      <c r="N10" s="258">
        <f>+'Gazdasági beszámoló 2021.I-XII.'!F127</f>
        <v>0</v>
      </c>
      <c r="O10" s="246">
        <f t="shared" si="1"/>
        <v>3996000</v>
      </c>
      <c r="P10" s="247"/>
      <c r="Q10" s="256">
        <f t="shared" si="2"/>
        <v>5.328</v>
      </c>
      <c r="R10" s="254"/>
      <c r="S10" s="257">
        <f>SUM((H10+L10+N10)/(H19+L19+N19))</f>
        <v>0.1522791649</v>
      </c>
      <c r="T10" s="18"/>
    </row>
    <row r="11" ht="14.25" customHeight="1">
      <c r="A11" s="252" t="s">
        <v>265</v>
      </c>
      <c r="B11" s="253"/>
      <c r="C11" s="253"/>
      <c r="D11" s="253"/>
      <c r="E11" s="254"/>
      <c r="F11" s="255">
        <f>+'Gazdasági beszámoló 2021.I-XII.'!C128</f>
        <v>2000000</v>
      </c>
      <c r="G11" s="254"/>
      <c r="H11" s="255">
        <f>+'Gazdasági beszámoló 2021.I-XII.'!D128</f>
        <v>297440</v>
      </c>
      <c r="I11" s="254"/>
      <c r="J11" s="255">
        <f>+'Gazdasági beszámoló 2021.I-XII.'!D128</f>
        <v>297440</v>
      </c>
      <c r="K11" s="254"/>
      <c r="L11" s="255" t="str">
        <f>+'Gazdasági beszámoló 2021.I-XII.'!E128</f>
        <v/>
      </c>
      <c r="M11" s="254"/>
      <c r="N11" s="258">
        <f>+'Gazdasági beszámoló 2021.I-XII.'!F128</f>
        <v>0</v>
      </c>
      <c r="O11" s="246">
        <f t="shared" si="1"/>
        <v>297440</v>
      </c>
      <c r="P11" s="247"/>
      <c r="Q11" s="256">
        <f t="shared" si="2"/>
        <v>0.14872</v>
      </c>
      <c r="R11" s="254"/>
      <c r="S11" s="257">
        <f>SUM((H11+L11+N11)/(H19+L19+N19))</f>
        <v>0.01133481352</v>
      </c>
      <c r="T11" s="18"/>
    </row>
    <row r="12" ht="14.25" customHeight="1">
      <c r="A12" s="252" t="s">
        <v>266</v>
      </c>
      <c r="B12" s="253"/>
      <c r="C12" s="253"/>
      <c r="D12" s="253"/>
      <c r="E12" s="254"/>
      <c r="F12" s="255">
        <f>+'Gazdasági beszámoló 2021.I-XII.'!C133</f>
        <v>2300000</v>
      </c>
      <c r="G12" s="254"/>
      <c r="H12" s="255">
        <f>+'Gazdasági beszámoló 2021.I-XII.'!D133</f>
        <v>2607731</v>
      </c>
      <c r="I12" s="254"/>
      <c r="J12" s="255">
        <f>+'Gazdasági beszámoló 2021.I-XII.'!D133</f>
        <v>2607731</v>
      </c>
      <c r="K12" s="254"/>
      <c r="L12" s="255" t="str">
        <f>+'Gazdasági beszámoló 2021.I-XII.'!E133</f>
        <v/>
      </c>
      <c r="M12" s="254"/>
      <c r="N12" s="258">
        <f>+'Gazdasági beszámoló 2021.I-XII.'!F133</f>
        <v>0</v>
      </c>
      <c r="O12" s="246">
        <f t="shared" si="1"/>
        <v>2607731</v>
      </c>
      <c r="P12" s="247"/>
      <c r="Q12" s="256">
        <f t="shared" si="2"/>
        <v>1.133796087</v>
      </c>
      <c r="R12" s="254"/>
      <c r="S12" s="257">
        <f>SUM((H12+L12+N12)/(H19+L19+N19))</f>
        <v>0.09937514992</v>
      </c>
      <c r="T12" s="18"/>
    </row>
    <row r="13" ht="14.25" customHeight="1">
      <c r="A13" s="252" t="s">
        <v>267</v>
      </c>
      <c r="B13" s="253"/>
      <c r="C13" s="253"/>
      <c r="D13" s="253"/>
      <c r="E13" s="254"/>
      <c r="F13" s="255">
        <f>+'Gazdasági beszámoló 2021.I-XII.'!C122+'Gazdasági beszámoló 2021.I-XII.'!C124+'Gazdasági beszámoló 2021.I-XII.'!C125+'Gazdasági beszámoló 2021.I-XII.'!C126+'Gazdasági beszámoló 2021.I-XII.'!C129+'Gazdasági beszámoló 2021.I-XII.'!C130+'Gazdasági beszámoló 2021.I-XII.'!C131+'Gazdasági beszámoló 2021.I-XII.'!C132</f>
        <v>8450000</v>
      </c>
      <c r="G13" s="254"/>
      <c r="H13" s="255">
        <f>+'Gazdasági beszámoló 2021.I-XII.'!D122+'Gazdasági beszámoló 2021.I-XII.'!D124+'Gazdasági beszámoló 2021.I-XII.'!D125+'Gazdasági beszámoló 2021.I-XII.'!D129+'Gazdasági beszámoló 2021.I-XII.'!D130+'Gazdasági beszámoló 2021.I-XII.'!D131+'Gazdasági beszámoló 2021.I-XII.'!D132</f>
        <v>6961780</v>
      </c>
      <c r="I13" s="254"/>
      <c r="J13" s="255">
        <f>+'Gazdasági beszámoló 2021.I-XII.'!D122+'Gazdasági beszámoló 2021.I-XII.'!D124+'Gazdasági beszámoló 2021.I-XII.'!D125+'Gazdasági beszámoló 2021.I-XII.'!D129+'Gazdasági beszámoló 2021.I-XII.'!D130+'Gazdasági beszámoló 2021.I-XII.'!D131+'Gazdasági beszámoló 2021.I-XII.'!D132</f>
        <v>6961780</v>
      </c>
      <c r="K13" s="254"/>
      <c r="L13" s="255">
        <f>+'Gazdasági beszámoló 2021.I-XII.'!E122+'Gazdasági beszámoló 2021.I-XII.'!E124+'Gazdasági beszámoló 2021.I-XII.'!E125+'Gazdasági beszámoló 2021.I-XII.'!E129+'Gazdasági beszámoló 2021.I-XII.'!E130+'Gazdasági beszámoló 2021.I-XII.'!E131+'Gazdasági beszámoló 2021.I-XII.'!E132</f>
        <v>0</v>
      </c>
      <c r="M13" s="254"/>
      <c r="N13" s="259">
        <f>+'Gazdasági beszámoló 2021.I-XII.'!F125</f>
        <v>0</v>
      </c>
      <c r="O13" s="246">
        <f t="shared" si="1"/>
        <v>6961780</v>
      </c>
      <c r="P13" s="247"/>
      <c r="Q13" s="256">
        <f t="shared" si="2"/>
        <v>0.8238792899</v>
      </c>
      <c r="R13" s="254"/>
      <c r="S13" s="257">
        <f>SUM((H13+L13+N13)/(H19+L19+N19))</f>
        <v>0.26529881</v>
      </c>
      <c r="T13" s="18"/>
    </row>
    <row r="14" ht="14.25" customHeight="1">
      <c r="A14" s="260" t="s">
        <v>268</v>
      </c>
      <c r="B14" s="253"/>
      <c r="C14" s="253"/>
      <c r="D14" s="253"/>
      <c r="E14" s="254"/>
      <c r="F14" s="261">
        <f>+'Gazdasági beszámoló 2021.I-XII.'!C125</f>
        <v>1000000</v>
      </c>
      <c r="G14" s="254"/>
      <c r="H14" s="262">
        <f>+'Gazdasági beszámoló 2021.I-XII.'!D125</f>
        <v>0</v>
      </c>
      <c r="I14" s="254"/>
      <c r="J14" s="262">
        <f>+'Gazdasági beszámoló 2021.I-XII.'!D125</f>
        <v>0</v>
      </c>
      <c r="K14" s="254"/>
      <c r="L14" s="262" t="str">
        <f>+'Gazdasági beszámoló 2021.I-XII.'!E125</f>
        <v/>
      </c>
      <c r="M14" s="254"/>
      <c r="N14" s="263">
        <f>+'Gazdasági beszámoló 2021.I-XII.'!F125</f>
        <v>0</v>
      </c>
      <c r="O14" s="246">
        <f t="shared" si="1"/>
        <v>0</v>
      </c>
      <c r="P14" s="247"/>
      <c r="Q14" s="256">
        <f t="shared" si="2"/>
        <v>0</v>
      </c>
      <c r="R14" s="254"/>
      <c r="S14" s="257">
        <f>SUM((H14+L14+N14)/(H19+L19+N19))</f>
        <v>0</v>
      </c>
      <c r="T14" s="18"/>
    </row>
    <row r="15" ht="14.25" customHeight="1">
      <c r="A15" s="260" t="s">
        <v>269</v>
      </c>
      <c r="B15" s="253"/>
      <c r="C15" s="253"/>
      <c r="D15" s="253"/>
      <c r="E15" s="254"/>
      <c r="F15" s="262">
        <f>+'Gazdasági beszámoló 2021.I-XII.'!C126</f>
        <v>600000</v>
      </c>
      <c r="G15" s="254"/>
      <c r="H15" s="262">
        <f>+'Gazdasági beszámoló 2021.I-XII.'!D126</f>
        <v>0</v>
      </c>
      <c r="I15" s="254"/>
      <c r="J15" s="262">
        <f>+'Gazdasági beszámoló 2021.I-XII.'!D126</f>
        <v>0</v>
      </c>
      <c r="K15" s="254"/>
      <c r="L15" s="262" t="str">
        <f>+'Gazdasági beszámoló 2021.I-XII.'!E126</f>
        <v/>
      </c>
      <c r="M15" s="254"/>
      <c r="N15" s="263">
        <f>+'Gazdasági beszámoló 2021.I-XII.'!F126</f>
        <v>0</v>
      </c>
      <c r="O15" s="246">
        <f t="shared" si="1"/>
        <v>0</v>
      </c>
      <c r="P15" s="247"/>
      <c r="Q15" s="256">
        <v>0.0</v>
      </c>
      <c r="R15" s="254"/>
      <c r="S15" s="257">
        <v>0.0</v>
      </c>
      <c r="T15" s="18"/>
    </row>
    <row r="16" ht="14.25" customHeight="1">
      <c r="A16" s="260" t="s">
        <v>270</v>
      </c>
      <c r="B16" s="253"/>
      <c r="C16" s="253"/>
      <c r="D16" s="253"/>
      <c r="E16" s="254"/>
      <c r="F16" s="261">
        <f>+'Gazdasági beszámoló 2021.I-XII.'!C122+'Gazdasági beszámoló 2021.I-XII.'!C124+'Gazdasági beszámoló 2021.I-XII.'!C129+'Gazdasági beszámoló 2021.I-XII.'!C131+'Gazdasági beszámoló 2021.I-XII.'!C132</f>
        <v>6850000</v>
      </c>
      <c r="G16" s="254"/>
      <c r="H16" s="262">
        <f>+'Gazdasági beszámoló 2021.I-XII.'!D122+'Gazdasági beszámoló 2021.I-XII.'!D124+'Gazdasági beszámoló 2021.I-XII.'!D129+'Gazdasági beszámoló 2021.I-XII.'!D130+'Gazdasági beszámoló 2021.I-XII.'!D131+'Gazdasági beszámoló 2021.I-XII.'!D132</f>
        <v>6961780</v>
      </c>
      <c r="I16" s="254"/>
      <c r="J16" s="262">
        <f>+'Gazdasági beszámoló 2021.I-XII.'!D122+'Gazdasági beszámoló 2021.I-XII.'!D124+'Gazdasági beszámoló 2021.I-XII.'!D129+'Gazdasági beszámoló 2021.I-XII.'!D130+'Gazdasági beszámoló 2021.I-XII.'!D131+'Gazdasági beszámoló 2021.I-XII.'!D132</f>
        <v>6961780</v>
      </c>
      <c r="K16" s="254"/>
      <c r="L16" s="262">
        <f>+'Gazdasági beszámoló 2021.I-XII.'!E122+'Gazdasági beszámoló 2021.I-XII.'!E124+'Gazdasági beszámoló 2021.I-XII.'!E129+'Gazdasági beszámoló 2021.I-XII.'!E130+'Gazdasági beszámoló 2021.I-XII.'!E131+'Gazdasági beszámoló 2021.I-XII.'!E132</f>
        <v>0</v>
      </c>
      <c r="M16" s="254"/>
      <c r="N16" s="263">
        <v>0.0</v>
      </c>
      <c r="O16" s="246">
        <f t="shared" si="1"/>
        <v>6961780</v>
      </c>
      <c r="P16" s="247"/>
      <c r="Q16" s="256">
        <f t="shared" ref="Q16:Q19" si="3">SUM((H16+L16+N16)/F16)</f>
        <v>1.016318248</v>
      </c>
      <c r="R16" s="254"/>
      <c r="S16" s="257">
        <f>SUM((H16+L16+N16)/(H19+L19+N19))</f>
        <v>0.26529881</v>
      </c>
      <c r="T16" s="18"/>
    </row>
    <row r="17" ht="14.25" customHeight="1">
      <c r="A17" s="264" t="s">
        <v>271</v>
      </c>
      <c r="B17" s="253"/>
      <c r="C17" s="253"/>
      <c r="D17" s="253"/>
      <c r="E17" s="254"/>
      <c r="F17" s="265" t="str">
        <f>+'[1]Költségvetés 2021.'!C120+'[1]Költségvetés 2021.'!C133</f>
        <v>#REF!</v>
      </c>
      <c r="G17" s="254"/>
      <c r="H17" s="265">
        <f>+'Gazdasági beszámoló 2021.I-XII.'!D123+'Gazdasági beszámoló 2021.I-XII.'!D136+'Gazdasági beszámoló 2021.I-XII.'!D137</f>
        <v>1997247</v>
      </c>
      <c r="I17" s="254"/>
      <c r="J17" s="265">
        <f>+'Gazdasági beszámoló 2021.I-XII.'!D123</f>
        <v>0</v>
      </c>
      <c r="K17" s="254"/>
      <c r="L17" s="265" t="str">
        <f>+'Gazdasági beszámoló 2021.I-XII.'!E123</f>
        <v/>
      </c>
      <c r="M17" s="254"/>
      <c r="N17" s="266">
        <f>+'Gazdasági beszámoló 2021.I-XII.'!G123</f>
        <v>826</v>
      </c>
      <c r="O17" s="246">
        <f t="shared" si="1"/>
        <v>1998073</v>
      </c>
      <c r="P17" s="247"/>
      <c r="Q17" s="256" t="str">
        <f t="shared" si="3"/>
        <v>#REF!</v>
      </c>
      <c r="R17" s="254"/>
      <c r="S17" s="257">
        <f>SUM((H17+L17+N17)/(H19+L19+N19))</f>
        <v>0.07614236435</v>
      </c>
      <c r="T17" s="18"/>
    </row>
    <row r="18" ht="14.25" customHeight="1">
      <c r="A18" s="267" t="s">
        <v>272</v>
      </c>
      <c r="B18" s="268"/>
      <c r="C18" s="268"/>
      <c r="D18" s="268"/>
      <c r="E18" s="269"/>
      <c r="F18" s="270" t="str">
        <f>+'[1]Költségvetés 2021.'!C135+'[1]Költségvetés 2021.'!C136</f>
        <v>#REF!</v>
      </c>
      <c r="G18" s="269"/>
      <c r="H18" s="270">
        <f>+'Gazdasági beszámoló 2021.I-XII.'!D139+'Gazdasági beszámoló 2021.I-XII.'!D140</f>
        <v>0</v>
      </c>
      <c r="I18" s="269"/>
      <c r="J18" s="270">
        <f>+'Gazdasági beszámoló 2021.I-XII.'!D139+'Gazdasági beszámoló 2021.I-XII.'!D140</f>
        <v>0</v>
      </c>
      <c r="K18" s="269"/>
      <c r="L18" s="270">
        <f>+'Gazdasági beszámoló 2021.I-XII.'!E139+'Gazdasági beszámoló 2021.I-XII.'!E140</f>
        <v>0</v>
      </c>
      <c r="M18" s="269"/>
      <c r="N18" s="271">
        <f>+'Gazdasági beszámoló 2021.I-XII.'!F139+'Gazdasági beszámoló 2021.I-XII.'!F140</f>
        <v>5</v>
      </c>
      <c r="O18" s="272">
        <f t="shared" si="1"/>
        <v>5</v>
      </c>
      <c r="P18" s="24"/>
      <c r="Q18" s="273" t="str">
        <f t="shared" si="3"/>
        <v>#REF!</v>
      </c>
      <c r="R18" s="269"/>
      <c r="S18" s="274">
        <f>SUM((H18+L18+N18)/(H19+L19+N19))</f>
        <v>0.0000001905394957</v>
      </c>
      <c r="T18" s="275"/>
    </row>
    <row r="19" ht="14.25" customHeight="1">
      <c r="A19" s="276" t="s">
        <v>273</v>
      </c>
      <c r="B19" s="277"/>
      <c r="C19" s="277"/>
      <c r="D19" s="277"/>
      <c r="E19" s="278"/>
      <c r="F19" s="279" t="str">
        <f>SUM(F4:F18)-F14-F15-F16</f>
        <v>#REF!</v>
      </c>
      <c r="G19" s="278"/>
      <c r="H19" s="279">
        <f>SUM(H4:H18)-H14-H16</f>
        <v>21040447.65</v>
      </c>
      <c r="I19" s="278"/>
      <c r="J19" s="279">
        <f>SUM(J4:J18)-J14-J16</f>
        <v>19043200.65</v>
      </c>
      <c r="K19" s="278"/>
      <c r="L19" s="279">
        <f>SUM(L4:L18)</f>
        <v>5200000</v>
      </c>
      <c r="M19" s="278"/>
      <c r="N19" s="280">
        <f>SUM(N4:N18)-N14</f>
        <v>831</v>
      </c>
      <c r="O19" s="281">
        <f>SUM(O4:O18)-O14-O16</f>
        <v>26241278.65</v>
      </c>
      <c r="P19" s="24"/>
      <c r="Q19" s="282" t="str">
        <f t="shared" si="3"/>
        <v>#REF!</v>
      </c>
      <c r="R19" s="278"/>
      <c r="S19" s="283">
        <f>SUM(S4:S18)</f>
        <v>1.26529881</v>
      </c>
      <c r="T19" s="239"/>
    </row>
    <row r="20" ht="8.25" customHeight="1">
      <c r="A20" s="284"/>
      <c r="B20" s="284"/>
      <c r="C20" s="284"/>
      <c r="D20" s="284"/>
      <c r="E20" s="284"/>
      <c r="F20" s="284"/>
      <c r="G20" s="284"/>
      <c r="H20" s="284"/>
      <c r="I20" s="284"/>
      <c r="J20" s="284"/>
      <c r="K20" s="284"/>
      <c r="L20" s="284"/>
      <c r="M20" s="284"/>
      <c r="N20" s="284"/>
      <c r="O20" s="284"/>
      <c r="P20" s="284"/>
      <c r="Q20" s="284"/>
      <c r="R20" s="284"/>
      <c r="S20" s="284"/>
      <c r="T20" s="231"/>
    </row>
    <row r="21" ht="14.25" customHeight="1">
      <c r="A21" s="232" t="s">
        <v>274</v>
      </c>
      <c r="B21" s="233"/>
      <c r="C21" s="233"/>
      <c r="D21" s="233"/>
      <c r="E21" s="234"/>
      <c r="F21" s="235" t="s">
        <v>250</v>
      </c>
      <c r="G21" s="234"/>
      <c r="H21" s="235" t="s">
        <v>251</v>
      </c>
      <c r="I21" s="234"/>
      <c r="J21" s="235" t="s">
        <v>252</v>
      </c>
      <c r="K21" s="234"/>
      <c r="L21" s="235" t="s">
        <v>253</v>
      </c>
      <c r="M21" s="234"/>
      <c r="N21" s="235" t="s">
        <v>275</v>
      </c>
      <c r="O21" s="234"/>
      <c r="P21" s="285" t="s">
        <v>276</v>
      </c>
      <c r="Q21" s="238" t="s">
        <v>255</v>
      </c>
      <c r="R21" s="239"/>
      <c r="S21" s="286" t="s">
        <v>256</v>
      </c>
      <c r="T21" s="287" t="s">
        <v>257</v>
      </c>
    </row>
    <row r="22" ht="14.25" customHeight="1">
      <c r="A22" s="242" t="s">
        <v>277</v>
      </c>
      <c r="B22" s="243"/>
      <c r="C22" s="243"/>
      <c r="D22" s="243"/>
      <c r="E22" s="244"/>
      <c r="F22" s="245">
        <f>+'Gazdasági beszámoló 2021.I-XII.'!C24+'Gazdasági beszámoló 2021.I-XII.'!C37++'Gazdasági beszámoló 2021.I-XII.'!C38+'Gazdasági beszámoló 2021.I-XII.'!C39+'Gazdasági beszámoló 2021.I-XII.'!C44</f>
        <v>1340000</v>
      </c>
      <c r="G22" s="244"/>
      <c r="H22" s="245">
        <f>+'Gazdasági beszámoló 2021.I-XII.'!D24+'Gazdasági beszámoló 2021.I-XII.'!D37++'Gazdasági beszámoló 2021.I-XII.'!D38+'Gazdasági beszámoló 2021.I-XII.'!D39+'Gazdasági beszámoló 2021.I-XII.'!D44</f>
        <v>1000832</v>
      </c>
      <c r="I22" s="244"/>
      <c r="J22" s="245">
        <f t="shared" ref="J22:J34" si="4">H22</f>
        <v>1000832</v>
      </c>
      <c r="K22" s="244"/>
      <c r="L22" s="245">
        <f>+'Gazdasági beszámoló 2021.I-XII.'!E24+'Gazdasági beszámoló 2021.I-XII.'!E37++'Gazdasági beszámoló 2021.I-XII.'!E38+'Gazdasági beszámoló 2021.I-XII.'!E39+'Gazdasági beszámoló 2021.I-XII.'!E44</f>
        <v>0</v>
      </c>
      <c r="M22" s="244"/>
      <c r="N22" s="245">
        <f>+'Gazdasági beszámoló 2021.I-XII.'!F24+'Gazdasági beszámoló 2021.I-XII.'!F37++'Gazdasági beszámoló 2021.I-XII.'!F38+'Gazdasági beszámoló 2021.I-XII.'!F39+'Gazdasági beszámoló 2021.I-XII.'!F44</f>
        <v>171961</v>
      </c>
      <c r="O22" s="244"/>
      <c r="P22" s="288">
        <f>+'Gazdasági beszámoló 2021.I-XII.'!G24+'Gazdasági beszámoló 2021.I-XII.'!G37++'Gazdasági beszámoló 2021.I-XII.'!G38+'Gazdasági beszámoló 2021.I-XII.'!G39+'Gazdasági beszámoló 2021.I-XII.'!G44</f>
        <v>0</v>
      </c>
      <c r="Q22" s="289">
        <f t="shared" ref="Q22:Q34" si="5">+H22+L22+N22+P22</f>
        <v>1172793</v>
      </c>
      <c r="R22" s="251"/>
      <c r="S22" s="290">
        <f t="shared" ref="S22:S26" si="6">SUM((H22+L22+N22+P22)/F22)</f>
        <v>0.8752186567</v>
      </c>
      <c r="T22" s="291">
        <f>SUM((H22+L22+N22+P22)/(H35+L35+N35+P35))</f>
        <v>0.04800268984</v>
      </c>
    </row>
    <row r="23" ht="14.25" customHeight="1">
      <c r="A23" s="252" t="s">
        <v>278</v>
      </c>
      <c r="B23" s="253"/>
      <c r="C23" s="253"/>
      <c r="D23" s="253"/>
      <c r="E23" s="254"/>
      <c r="F23" s="255">
        <f>+'Gazdasági beszámoló 2021.I-XII.'!C25+'Gazdasági beszámoló 2021.I-XII.'!C26+'Gazdasági beszámoló 2021.I-XII.'!C27+'Gazdasági beszámoló 2021.I-XII.'!C28+'Gazdasági beszámoló 2021.I-XII.'!C29+'Gazdasági beszámoló 2021.I-XII.'!C30+'Gazdasági beszámoló 2021.I-XII.'!C31</f>
        <v>2310000</v>
      </c>
      <c r="G23" s="254"/>
      <c r="H23" s="255">
        <f>+'Gazdasági beszámoló 2021.I-XII.'!D25+'Gazdasági beszámoló 2021.I-XII.'!D26+'Gazdasági beszámoló 2021.I-XII.'!D27+'Gazdasági beszámoló 2021.I-XII.'!D28+'Gazdasági beszámoló 2021.I-XII.'!D29+'Gazdasági beszámoló 2021.I-XII.'!D30+'Gazdasági beszámoló 2021.I-XII.'!D31</f>
        <v>1690337</v>
      </c>
      <c r="I23" s="254"/>
      <c r="J23" s="245">
        <f t="shared" si="4"/>
        <v>1690337</v>
      </c>
      <c r="K23" s="244"/>
      <c r="L23" s="255">
        <f>+'Gazdasági beszámoló 2021.I-XII.'!E25+'Gazdasági beszámoló 2021.I-XII.'!E26+'Gazdasági beszámoló 2021.I-XII.'!E27+'Gazdasági beszámoló 2021.I-XII.'!E28+'Gazdasági beszámoló 2021.I-XII.'!E29+'Gazdasági beszámoló 2021.I-XII.'!E30+'Gazdasági beszámoló 2021.I-XII.'!E31</f>
        <v>408473</v>
      </c>
      <c r="M23" s="254"/>
      <c r="N23" s="255">
        <f>+'Gazdasági beszámoló 2021.I-XII.'!F25+'Gazdasági beszámoló 2021.I-XII.'!F26+'Gazdasági beszámoló 2021.I-XII.'!F27+'Gazdasági beszámoló 2021.I-XII.'!F28+'Gazdasági beszámoló 2021.I-XII.'!F29+'Gazdasági beszámoló 2021.I-XII.'!F30+'Gazdasági beszámoló 2021.I-XII.'!F31</f>
        <v>784019</v>
      </c>
      <c r="O23" s="254"/>
      <c r="P23" s="258">
        <f>+'Gazdasági beszámoló 2021.I-XII.'!G25+'Gazdasági beszámoló 2021.I-XII.'!G26+'Gazdasági beszámoló 2021.I-XII.'!G27+'Gazdasági beszámoló 2021.I-XII.'!G28+'Gazdasági beszámoló 2021.I-XII.'!G29+'Gazdasági beszámoló 2021.I-XII.'!G30+'Gazdasági beszámoló 2021.I-XII.'!G31</f>
        <v>0</v>
      </c>
      <c r="Q23" s="292">
        <f t="shared" si="5"/>
        <v>2882829</v>
      </c>
      <c r="R23" s="18"/>
      <c r="S23" s="293">
        <f t="shared" si="6"/>
        <v>1.247977922</v>
      </c>
      <c r="T23" s="294">
        <f>SUM((H23+L23+N23+P23)/(H35+L35+N35+P35))</f>
        <v>0.1179948604</v>
      </c>
    </row>
    <row r="24" ht="14.25" customHeight="1">
      <c r="A24" s="252" t="s">
        <v>279</v>
      </c>
      <c r="B24" s="253"/>
      <c r="C24" s="253"/>
      <c r="D24" s="253"/>
      <c r="E24" s="254"/>
      <c r="F24" s="255">
        <f>+'Gazdasági beszámoló 2021.I-XII.'!C51+'Gazdasági beszámoló 2021.I-XII.'!C52+'Gazdasági beszámoló 2021.I-XII.'!C53</f>
        <v>195000</v>
      </c>
      <c r="G24" s="254"/>
      <c r="H24" s="255">
        <f>+'Gazdasági beszámoló 2021.I-XII.'!D51+'Gazdasági beszámoló 2021.I-XII.'!D52+'Gazdasági beszámoló 2021.I-XII.'!D53</f>
        <v>79020</v>
      </c>
      <c r="I24" s="254"/>
      <c r="J24" s="245">
        <f t="shared" si="4"/>
        <v>79020</v>
      </c>
      <c r="K24" s="244"/>
      <c r="L24" s="255">
        <f>+'Gazdasági beszámoló 2021.I-XII.'!E51+'Gazdasági beszámoló 2021.I-XII.'!E52+'Gazdasági beszámoló 2021.I-XII.'!E53</f>
        <v>0</v>
      </c>
      <c r="M24" s="254"/>
      <c r="N24" s="255">
        <f>+'Gazdasági beszámoló 2021.I-XII.'!F51+'Gazdasági beszámoló 2021.I-XII.'!F52+'Gazdasági beszámoló 2021.I-XII.'!F53</f>
        <v>0</v>
      </c>
      <c r="O24" s="254"/>
      <c r="P24" s="258">
        <f>+'Gazdasági beszámoló 2021.I-XII.'!G51+'Gazdasági beszámoló 2021.I-XII.'!G52+'Gazdasági beszámoló 2021.I-XII.'!G53</f>
        <v>0</v>
      </c>
      <c r="Q24" s="292">
        <f t="shared" si="5"/>
        <v>79020</v>
      </c>
      <c r="R24" s="18"/>
      <c r="S24" s="293">
        <f t="shared" si="6"/>
        <v>0.4052307692</v>
      </c>
      <c r="T24" s="294">
        <f>SUM((H24+L24+N24+P24)/(H35+L35+N35+P35))</f>
        <v>0.003234306951</v>
      </c>
    </row>
    <row r="25" ht="14.25" customHeight="1">
      <c r="A25" s="252" t="s">
        <v>280</v>
      </c>
      <c r="B25" s="253"/>
      <c r="C25" s="253"/>
      <c r="D25" s="253"/>
      <c r="E25" s="254"/>
      <c r="F25" s="255">
        <f>+'Gazdasági beszámoló 2021.I-XII.'!C42+'Gazdasági beszámoló 2021.I-XII.'!C43</f>
        <v>3900000</v>
      </c>
      <c r="G25" s="254"/>
      <c r="H25" s="255">
        <f>+'Gazdasági beszámoló 2021.I-XII.'!D42+'Gazdasági beszámoló 2021.I-XII.'!D43</f>
        <v>4357689</v>
      </c>
      <c r="I25" s="254"/>
      <c r="J25" s="245">
        <f t="shared" si="4"/>
        <v>4357689</v>
      </c>
      <c r="K25" s="244"/>
      <c r="L25" s="255">
        <f>+'Gazdasági beszámoló 2021.I-XII.'!E42+'Gazdasági beszámoló 2021.I-XII.'!E43</f>
        <v>630591</v>
      </c>
      <c r="M25" s="254"/>
      <c r="N25" s="255">
        <f>+'Gazdasági beszámoló 2021.I-XII.'!F42+'Gazdasági beszámoló 2021.I-XII.'!F43</f>
        <v>0</v>
      </c>
      <c r="O25" s="254"/>
      <c r="P25" s="258">
        <f>+'Gazdasági beszámoló 2021.I-XII.'!G42+'Gazdasági beszámoló 2021.I-XII.'!G43</f>
        <v>0</v>
      </c>
      <c r="Q25" s="292">
        <f t="shared" si="5"/>
        <v>4988280</v>
      </c>
      <c r="R25" s="18"/>
      <c r="S25" s="293">
        <f t="shared" si="6"/>
        <v>1.279046154</v>
      </c>
      <c r="T25" s="294">
        <f>SUM((H25+L25+N25+P25)/(H35+L35+N35+P35))</f>
        <v>0.2041714588</v>
      </c>
    </row>
    <row r="26" ht="14.25" customHeight="1">
      <c r="A26" s="252" t="s">
        <v>281</v>
      </c>
      <c r="B26" s="253"/>
      <c r="C26" s="253"/>
      <c r="D26" s="253"/>
      <c r="E26" s="254"/>
      <c r="F26" s="255">
        <f>+'Gazdasági beszámoló 2021.I-XII.'!C32+'Gazdasági beszámoló 2021.I-XII.'!C33</f>
        <v>60000</v>
      </c>
      <c r="G26" s="254"/>
      <c r="H26" s="255">
        <f>+'Gazdasági beszámoló 2021.I-XII.'!D32+'Gazdasági beszámoló 2021.I-XII.'!D33</f>
        <v>0</v>
      </c>
      <c r="I26" s="254"/>
      <c r="J26" s="245">
        <f t="shared" si="4"/>
        <v>0</v>
      </c>
      <c r="K26" s="244"/>
      <c r="L26" s="255">
        <f>+'Gazdasági beszámoló 2021.I-XII.'!E32+'Gazdasági beszámoló 2021.I-XII.'!E33</f>
        <v>0</v>
      </c>
      <c r="M26" s="254"/>
      <c r="N26" s="255">
        <f>+'Gazdasági beszámoló 2021.I-XII.'!F32+'Gazdasági beszámoló 2021.I-XII.'!F33+'Gazdasági beszámoló 2021.I-XII.'!F34+'Gazdasági beszámoló 2021.I-XII.'!F35</f>
        <v>272307</v>
      </c>
      <c r="O26" s="254"/>
      <c r="P26" s="258">
        <f>+'Gazdasági beszámoló 2021.I-XII.'!G32+'Gazdasági beszámoló 2021.I-XII.'!G33</f>
        <v>0</v>
      </c>
      <c r="Q26" s="292">
        <f t="shared" si="5"/>
        <v>272307</v>
      </c>
      <c r="R26" s="18"/>
      <c r="S26" s="293">
        <f t="shared" si="6"/>
        <v>4.53845</v>
      </c>
      <c r="T26" s="294">
        <f>SUM((H26+L26+N26+P26)/(H35+L35+N35+P35))</f>
        <v>0.01114558875</v>
      </c>
    </row>
    <row r="27" ht="14.25" customHeight="1">
      <c r="A27" s="252" t="s">
        <v>282</v>
      </c>
      <c r="B27" s="253"/>
      <c r="C27" s="253"/>
      <c r="D27" s="253"/>
      <c r="E27" s="254"/>
      <c r="F27" s="255">
        <f>+'Gazdasági beszámoló 2021.I-XII.'!C55</f>
        <v>25000</v>
      </c>
      <c r="G27" s="254"/>
      <c r="H27" s="255">
        <f>+'Gazdasági beszámoló 2021.I-XII.'!D55</f>
        <v>20080</v>
      </c>
      <c r="I27" s="254"/>
      <c r="J27" s="245">
        <f t="shared" si="4"/>
        <v>20080</v>
      </c>
      <c r="K27" s="244"/>
      <c r="L27" s="255" t="str">
        <f>+'Gazdasági beszámoló 2021.I-XII.'!E55</f>
        <v/>
      </c>
      <c r="M27" s="254"/>
      <c r="N27" s="255" t="str">
        <f>+'Gazdasági beszámoló 2021.I-XII.'!F55</f>
        <v/>
      </c>
      <c r="O27" s="254"/>
      <c r="P27" s="258" t="str">
        <f>+'Gazdasági beszámoló 2021.I-XII.'!G55</f>
        <v/>
      </c>
      <c r="Q27" s="292">
        <f t="shared" si="5"/>
        <v>20080</v>
      </c>
      <c r="R27" s="18"/>
      <c r="S27" s="293">
        <v>0.0</v>
      </c>
      <c r="T27" s="294">
        <f>SUM((H27+L27+N27+P27)/(H35+L35+N35+P35))</f>
        <v>0.0008218790631</v>
      </c>
    </row>
    <row r="28" ht="14.25" customHeight="1">
      <c r="A28" s="252" t="s">
        <v>283</v>
      </c>
      <c r="B28" s="253"/>
      <c r="C28" s="253"/>
      <c r="D28" s="253"/>
      <c r="E28" s="254"/>
      <c r="F28" s="255">
        <f>+'Gazdasági beszámoló 2021.I-XII.'!C56+'Gazdasági beszámoló 2021.I-XII.'!C57+'Gazdasági beszámoló 2021.I-XII.'!C58+'Gazdasági beszámoló 2021.I-XII.'!C59</f>
        <v>1220000</v>
      </c>
      <c r="G28" s="254"/>
      <c r="H28" s="255">
        <f>+'Gazdasági beszámoló 2021.I-XII.'!D56+'Gazdasági beszámoló 2021.I-XII.'!D57+'Gazdasági beszámoló 2021.I-XII.'!D58+'Gazdasági beszámoló 2021.I-XII.'!D59</f>
        <v>1391000</v>
      </c>
      <c r="I28" s="254"/>
      <c r="J28" s="245">
        <f t="shared" si="4"/>
        <v>1391000</v>
      </c>
      <c r="K28" s="244"/>
      <c r="L28" s="255">
        <f>+'Gazdasági beszámoló 2021.I-XII.'!E56+'Gazdasági beszámoló 2021.I-XII.'!E57+'Gazdasági beszámoló 2021.I-XII.'!E58+'Gazdasági beszámoló 2021.I-XII.'!E59</f>
        <v>0</v>
      </c>
      <c r="M28" s="254"/>
      <c r="N28" s="255">
        <f>+'Gazdasági beszámoló 2021.I-XII.'!F56+'Gazdasági beszámoló 2021.I-XII.'!F57+'Gazdasági beszámoló 2021.I-XII.'!F58+'Gazdasági beszámoló 2021.I-XII.'!F59</f>
        <v>0</v>
      </c>
      <c r="O28" s="254"/>
      <c r="P28" s="258">
        <f>+'Gazdasági beszámoló 2021.I-XII.'!G56+'Gazdasági beszámoló 2021.I-XII.'!G57+'Gazdasági beszámoló 2021.I-XII.'!G58+'Gazdasági beszámoló 2021.I-XII.'!G59</f>
        <v>0</v>
      </c>
      <c r="Q28" s="292">
        <f t="shared" si="5"/>
        <v>1391000</v>
      </c>
      <c r="R28" s="18"/>
      <c r="S28" s="293">
        <f t="shared" ref="S28:S34" si="7">SUM((H28+L28+N28+P28)/F28)</f>
        <v>1.140163934</v>
      </c>
      <c r="T28" s="294">
        <f>SUM((H28+L28+N28+P28)/(H35+L35+N35+P35))</f>
        <v>0.05693395303</v>
      </c>
    </row>
    <row r="29" ht="14.25" customHeight="1">
      <c r="A29" s="252" t="s">
        <v>284</v>
      </c>
      <c r="B29" s="253"/>
      <c r="C29" s="253"/>
      <c r="D29" s="253"/>
      <c r="E29" s="254"/>
      <c r="F29" s="255">
        <f>+'Gazdasági beszámoló 2021.I-XII.'!C60</f>
        <v>1300000</v>
      </c>
      <c r="G29" s="254"/>
      <c r="H29" s="255">
        <f>+'Gazdasági beszámoló 2021.I-XII.'!D60</f>
        <v>1137094</v>
      </c>
      <c r="I29" s="254"/>
      <c r="J29" s="245">
        <f t="shared" si="4"/>
        <v>1137094</v>
      </c>
      <c r="K29" s="244"/>
      <c r="L29" s="255">
        <f>+'Gazdasági beszámoló 2021.I-XII.'!E60</f>
        <v>379031</v>
      </c>
      <c r="M29" s="254"/>
      <c r="N29" s="255">
        <f>+'Gazdasági beszámoló 2021.I-XII.'!F60</f>
        <v>20000</v>
      </c>
      <c r="O29" s="254"/>
      <c r="P29" s="258" t="str">
        <f>+'Gazdasági beszámoló 2021.I-XII.'!G60</f>
        <v/>
      </c>
      <c r="Q29" s="292">
        <f t="shared" si="5"/>
        <v>1536125</v>
      </c>
      <c r="R29" s="18"/>
      <c r="S29" s="293">
        <f t="shared" si="7"/>
        <v>1.181634615</v>
      </c>
      <c r="T29" s="294">
        <f>SUM((H29+L29+N29+P29)/(H35+L35+N35+P35))</f>
        <v>0.06287395298</v>
      </c>
    </row>
    <row r="30" ht="14.25" customHeight="1">
      <c r="A30" s="252" t="s">
        <v>285</v>
      </c>
      <c r="B30" s="253"/>
      <c r="C30" s="253"/>
      <c r="D30" s="253"/>
      <c r="E30" s="254"/>
      <c r="F30" s="255">
        <f>+'Gazdasági beszámoló 2021.I-XII.'!C69</f>
        <v>302000</v>
      </c>
      <c r="G30" s="254"/>
      <c r="H30" s="255">
        <f>+'Gazdasági beszámoló 2021.I-XII.'!D69</f>
        <v>0</v>
      </c>
      <c r="I30" s="254"/>
      <c r="J30" s="245">
        <f t="shared" si="4"/>
        <v>0</v>
      </c>
      <c r="K30" s="244"/>
      <c r="L30" s="255">
        <f>+'Gazdasági beszámoló 2021.I-XII.'!E69</f>
        <v>0</v>
      </c>
      <c r="M30" s="254"/>
      <c r="N30" s="255">
        <f>+'Gazdasági beszámoló 2021.I-XII.'!F69</f>
        <v>266559</v>
      </c>
      <c r="O30" s="254"/>
      <c r="P30" s="258">
        <f>+'Gazdasági beszámoló 2021.I-XII.'!G69</f>
        <v>0</v>
      </c>
      <c r="Q30" s="292">
        <f t="shared" si="5"/>
        <v>266559</v>
      </c>
      <c r="R30" s="18"/>
      <c r="S30" s="293">
        <f t="shared" si="7"/>
        <v>0.8826456954</v>
      </c>
      <c r="T30" s="294">
        <f>SUM((H30+L30+N30+P30)/(H35+L35+N35+P35))</f>
        <v>0.01091032177</v>
      </c>
    </row>
    <row r="31" ht="14.25" customHeight="1">
      <c r="A31" s="252" t="s">
        <v>286</v>
      </c>
      <c r="B31" s="253"/>
      <c r="C31" s="253"/>
      <c r="D31" s="253"/>
      <c r="E31" s="254"/>
      <c r="F31" s="255">
        <f>+'Gazdasági beszámoló 2021.I-XII.'!C76+'Gazdasági beszámoló 2021.I-XII.'!C80+'Gazdasági beszámoló 2021.I-XII.'!C83</f>
        <v>9992000</v>
      </c>
      <c r="G31" s="254"/>
      <c r="H31" s="255">
        <f>+'Gazdasági beszámoló 2021.I-XII.'!D76+'Gazdasági beszámoló 2021.I-XII.'!D80+'Gazdasági beszámoló 2021.I-XII.'!D83</f>
        <v>0</v>
      </c>
      <c r="I31" s="254"/>
      <c r="J31" s="245">
        <f t="shared" si="4"/>
        <v>0</v>
      </c>
      <c r="K31" s="244"/>
      <c r="L31" s="255">
        <f>+'Gazdasági beszámoló 2021.I-XII.'!E76+'Gazdasági beszámoló 2021.I-XII.'!E80+'Gazdasági beszámoló 2021.I-XII.'!E83</f>
        <v>0</v>
      </c>
      <c r="M31" s="254"/>
      <c r="N31" s="255">
        <f>+'Gazdasági beszámoló 2021.I-XII.'!F76+'Gazdasági beszámoló 2021.I-XII.'!F80+'Gazdasági beszámoló 2021.I-XII.'!F83</f>
        <v>9554072.47</v>
      </c>
      <c r="O31" s="254"/>
      <c r="P31" s="258">
        <f>+'Gazdasági beszámoló 2021.I-XII.'!G76+'Gazdasági beszámoló 2021.I-XII.'!G80+'Gazdasági beszámoló 2021.I-XII.'!G83</f>
        <v>0</v>
      </c>
      <c r="Q31" s="292">
        <f t="shared" si="5"/>
        <v>9554072.47</v>
      </c>
      <c r="R31" s="18"/>
      <c r="S31" s="293">
        <f t="shared" si="7"/>
        <v>0.9561721847</v>
      </c>
      <c r="T31" s="294">
        <f>SUM((H31+L31+N31+P31)/(H35+L35+N35+P35))</f>
        <v>0.3910504049</v>
      </c>
    </row>
    <row r="32" ht="14.25" customHeight="1">
      <c r="A32" s="252" t="s">
        <v>287</v>
      </c>
      <c r="B32" s="253"/>
      <c r="C32" s="253"/>
      <c r="D32" s="253"/>
      <c r="E32" s="254"/>
      <c r="F32" s="255">
        <f>+'Gazdasági beszámoló 2021.I-XII.'!C87</f>
        <v>1000000</v>
      </c>
      <c r="G32" s="254"/>
      <c r="H32" s="255">
        <f>+'Gazdasági beszámoló 2021.I-XII.'!D87</f>
        <v>0</v>
      </c>
      <c r="I32" s="254"/>
      <c r="J32" s="245">
        <f t="shared" si="4"/>
        <v>0</v>
      </c>
      <c r="K32" s="244"/>
      <c r="L32" s="255">
        <f>+'Gazdasági beszámoló 2021.I-XII.'!E87</f>
        <v>0</v>
      </c>
      <c r="M32" s="254"/>
      <c r="N32" s="255">
        <f>+'Gazdasági beszámoló 2021.I-XII.'!F87</f>
        <v>844654</v>
      </c>
      <c r="O32" s="254"/>
      <c r="P32" s="258">
        <f>+'Gazdasági beszámoló 2021.I-XII.'!G87</f>
        <v>0</v>
      </c>
      <c r="Q32" s="292">
        <f t="shared" si="5"/>
        <v>844654</v>
      </c>
      <c r="R32" s="18"/>
      <c r="S32" s="293">
        <f t="shared" si="7"/>
        <v>0.844654</v>
      </c>
      <c r="T32" s="294">
        <f>SUM((H32+L32+N32+P32)/(H35+L35+N35+P35))</f>
        <v>0.03457188437</v>
      </c>
    </row>
    <row r="33" ht="14.25" customHeight="1">
      <c r="A33" s="295" t="s">
        <v>183</v>
      </c>
      <c r="B33" s="296"/>
      <c r="C33" s="296"/>
      <c r="D33" s="296"/>
      <c r="E33" s="297"/>
      <c r="F33" s="298">
        <f>+'Gazdasági beszámoló 2021.I-XII.'!C91+'Gazdasági beszámoló 2021.I-XII.'!C92+'Gazdasági beszámoló 2021.I-XII.'!C93+'Gazdasági beszámoló 2021.I-XII.'!C94</f>
        <v>600000</v>
      </c>
      <c r="G33" s="297"/>
      <c r="H33" s="298">
        <f>+'Gazdasági beszámoló 2021.I-XII.'!D91+'Gazdasági beszámoló 2021.I-XII.'!D92+'Gazdasági beszámoló 2021.I-XII.'!D93+'Gazdasági beszámoló 2021.I-XII.'!D94</f>
        <v>0</v>
      </c>
      <c r="I33" s="297"/>
      <c r="J33" s="245">
        <f t="shared" si="4"/>
        <v>0</v>
      </c>
      <c r="K33" s="244"/>
      <c r="L33" s="298">
        <f>+'Gazdasági beszámoló 2021.I-XII.'!E91+'Gazdasági beszámoló 2021.I-XII.'!E92+'Gazdasági beszámoló 2021.I-XII.'!E93+'Gazdasági beszámoló 2021.I-XII.'!E94</f>
        <v>0</v>
      </c>
      <c r="M33" s="297"/>
      <c r="N33" s="298">
        <f>+'Gazdasági beszámoló 2021.I-XII.'!F91+'Gazdasági beszámoló 2021.I-XII.'!F92+'Gazdasági beszámoló 2021.I-XII.'!F93+'Gazdasági beszámoló 2021.I-XII.'!F94</f>
        <v>0</v>
      </c>
      <c r="O33" s="297"/>
      <c r="P33" s="266">
        <f>+'Gazdasági beszámoló 2021.I-XII.'!G91+'Gazdasági beszámoló 2021.I-XII.'!G92+'Gazdasági beszámoló 2021.I-XII.'!G93+'Gazdasági beszámoló 2021.I-XII.'!G94</f>
        <v>68000</v>
      </c>
      <c r="Q33" s="292">
        <f t="shared" si="5"/>
        <v>68000</v>
      </c>
      <c r="R33" s="18"/>
      <c r="S33" s="293">
        <f t="shared" si="7"/>
        <v>0.1133333333</v>
      </c>
      <c r="T33" s="294">
        <f>SUM((H33+L33+N33+P33)/(H35+L35+N35+P35))</f>
        <v>0.002783255791</v>
      </c>
    </row>
    <row r="34" ht="14.25" customHeight="1">
      <c r="A34" s="267" t="s">
        <v>288</v>
      </c>
      <c r="B34" s="268"/>
      <c r="C34" s="268"/>
      <c r="D34" s="268"/>
      <c r="E34" s="269"/>
      <c r="F34" s="270">
        <f>+'Gazdasági beszámoló 2021.I-XII.'!C36+'Gazdasági beszámoló 2021.I-XII.'!C40+'Gazdasági beszámoló 2021.I-XII.'!C41+'Gazdasági beszámoló 2021.I-XII.'!C45+'Gazdasági beszámoló 2021.I-XII.'!C47+'Gazdasági beszámoló 2021.I-XII.'!C48+'Gazdasági beszámoló 2021.I-XII.'!C49+'Gazdasági beszámoló 2021.I-XII.'!C50+'Gazdasági beszámoló 2021.I-XII.'!C54+'Gazdasági beszámoló 2021.I-XII.'!C61+'Gazdasági beszámoló 2021.I-XII.'!C62+'Gazdasági beszámoló 2021.I-XII.'!C89+'Gazdasági beszámoló 2021.I-XII.'!C90+'Gazdasági beszámoló 2021.I-XII.'!C95+'Gazdasági beszámoló 2021.I-XII.'!C96+'Gazdasági beszámoló 2021.I-XII.'!C97+'Gazdasági beszámoló 2021.I-XII.'!C98+'Gazdasági beszámoló 2021.I-XII.'!C99+'Gazdasági beszámoló 2021.I-XII.'!C100</f>
        <v>1756000</v>
      </c>
      <c r="G34" s="269"/>
      <c r="H34" s="270">
        <f>+'Gazdasági beszámoló 2021.I-XII.'!D36+'Gazdasági beszámoló 2021.I-XII.'!D40+'Gazdasági beszámoló 2021.I-XII.'!D41+'Gazdasági beszámoló 2021.I-XII.'!D45+'Gazdasági beszámoló 2021.I-XII.'!D47+'Gazdasági beszámoló 2021.I-XII.'!D48+'Gazdasági beszámoló 2021.I-XII.'!D49+'Gazdasági beszámoló 2021.I-XII.'!D50+'Gazdasági beszámoló 2021.I-XII.'!D54+'Gazdasági beszámoló 2021.I-XII.'!D61+'Gazdasági beszámoló 2021.I-XII.'!D62+'Gazdasági beszámoló 2021.I-XII.'!D89+'Gazdasági beszámoló 2021.I-XII.'!D90+'Gazdasági beszámoló 2021.I-XII.'!D95+'Gazdasági beszámoló 2021.I-XII.'!D96+'Gazdasági beszámoló 2021.I-XII.'!D97+'Gazdasági beszámoló 2021.I-XII.'!D98+'Gazdasági beszámoló 2021.I-XII.'!D99+'Gazdasági beszámoló 2021.I-XII.'!D100</f>
        <v>118915</v>
      </c>
      <c r="I34" s="269"/>
      <c r="J34" s="245">
        <f t="shared" si="4"/>
        <v>118915</v>
      </c>
      <c r="K34" s="244"/>
      <c r="L34" s="270">
        <f>+'Gazdasági beszámoló 2021.I-XII.'!E36+'Gazdasági beszámoló 2021.I-XII.'!E40+'Gazdasági beszámoló 2021.I-XII.'!E41+'Gazdasági beszámoló 2021.I-XII.'!E45+'Gazdasági beszámoló 2021.I-XII.'!E47+'Gazdasági beszámoló 2021.I-XII.'!E48+'Gazdasági beszámoló 2021.I-XII.'!E49+'Gazdasági beszámoló 2021.I-XII.'!E50+'Gazdasági beszámoló 2021.I-XII.'!E54+'Gazdasági beszámoló 2021.I-XII.'!E61+'Gazdasági beszámoló 2021.I-XII.'!E62+'Gazdasági beszámoló 2021.I-XII.'!E89+'Gazdasági beszámoló 2021.I-XII.'!E90+'Gazdasági beszámoló 2021.I-XII.'!E95+'Gazdasági beszámoló 2021.I-XII.'!E96+'Gazdasági beszámoló 2021.I-XII.'!E97+'Gazdasági beszámoló 2021.I-XII.'!E98+'Gazdasági beszámoló 2021.I-XII.'!E99+'Gazdasági beszámoló 2021.I-XII.'!E100</f>
        <v>12972</v>
      </c>
      <c r="M34" s="269"/>
      <c r="N34" s="270">
        <f>+'Gazdasági beszámoló 2021.I-XII.'!F36+'Gazdasági beszámoló 2021.I-XII.'!F40+'Gazdasági beszámoló 2021.I-XII.'!F41+'Gazdasági beszámoló 2021.I-XII.'!F45+'Gazdasági beszámoló 2021.I-XII.'!F47+'Gazdasági beszámoló 2021.I-XII.'!F48+'Gazdasági beszámoló 2021.I-XII.'!F49+'Gazdasági beszámoló 2021.I-XII.'!F50+'Gazdasági beszámoló 2021.I-XII.'!F54+'Gazdasági beszámoló 2021.I-XII.'!F61+'Gazdasági beszámoló 2021.I-XII.'!F62+'Gazdasági beszámoló 2021.I-XII.'!F89+'Gazdasági beszámoló 2021.I-XII.'!F90+'Gazdasági beszámoló 2021.I-XII.'!F95+'Gazdasági beszámoló 2021.I-XII.'!F96+'Gazdasági beszámoló 2021.I-XII.'!F97+'Gazdasági beszámoló 2021.I-XII.'!F98+'Gazdasági beszámoló 2021.I-XII.'!F99+'Gazdasági beszámoló 2021.I-XII.'!F100+'Gazdasági beszámoló 2021.I-XII.'!F46</f>
        <v>1223048.46</v>
      </c>
      <c r="O34" s="269"/>
      <c r="P34" s="271">
        <f>+'Gazdasági beszámoló 2021.I-XII.'!G36+'Gazdasági beszámoló 2021.I-XII.'!G40+'Gazdasági beszámoló 2021.I-XII.'!G41+'Gazdasági beszámoló 2021.I-XII.'!G45+'Gazdasági beszámoló 2021.I-XII.'!G47+'Gazdasági beszámoló 2021.I-XII.'!G48+'Gazdasági beszámoló 2021.I-XII.'!G49+'Gazdasági beszámoló 2021.I-XII.'!G50+'Gazdasági beszámoló 2021.I-XII.'!G54+'Gazdasági beszámoló 2021.I-XII.'!G61+'Gazdasági beszámoló 2021.I-XII.'!G62+'Gazdasági beszámoló 2021.I-XII.'!G89+'Gazdasági beszámoló 2021.I-XII.'!G90+'Gazdasági beszámoló 2021.I-XII.'!G95+'Gazdasági beszámoló 2021.I-XII.'!G96+'Gazdasági beszámoló 2021.I-XII.'!G97+'Gazdasági beszámoló 2021.I-XII.'!G98+'Gazdasági beszámoló 2021.I-XII.'!G99+'Gazdasági beszámoló 2021.I-XII.'!G100+'Gazdasági beszámoló 2021.I-XII.'!G102</f>
        <v>1163.45</v>
      </c>
      <c r="Q34" s="299">
        <f t="shared" si="5"/>
        <v>1356098.91</v>
      </c>
      <c r="R34" s="275"/>
      <c r="S34" s="300">
        <f t="shared" si="7"/>
        <v>0.7722658941</v>
      </c>
      <c r="T34" s="301">
        <f>SUM((H34+L34+N34+P34)/(H35+L35+N35+P35))</f>
        <v>0.05550544331</v>
      </c>
    </row>
    <row r="35" ht="14.25" customHeight="1">
      <c r="A35" s="302" t="s">
        <v>289</v>
      </c>
      <c r="B35" s="233"/>
      <c r="C35" s="233"/>
      <c r="D35" s="233"/>
      <c r="E35" s="234"/>
      <c r="F35" s="303">
        <v>2.4E7</v>
      </c>
      <c r="G35" s="234"/>
      <c r="H35" s="303">
        <f>SUM(H22:I34)</f>
        <v>9794967</v>
      </c>
      <c r="I35" s="234"/>
      <c r="J35" s="303">
        <f>SUM(J22:J34)</f>
        <v>9794967</v>
      </c>
      <c r="K35" s="234"/>
      <c r="L35" s="303">
        <f>SUM(L22:L34)</f>
        <v>1431067</v>
      </c>
      <c r="M35" s="234"/>
      <c r="N35" s="303">
        <f>SUM(N22:N34)</f>
        <v>13136620.93</v>
      </c>
      <c r="O35" s="234"/>
      <c r="P35" s="304">
        <f t="shared" ref="P35:Q35" si="8">SUM(P22:P34)</f>
        <v>69163.45</v>
      </c>
      <c r="Q35" s="305">
        <f t="shared" si="8"/>
        <v>24431818.38</v>
      </c>
      <c r="R35" s="239"/>
      <c r="S35" s="306"/>
      <c r="T35" s="306"/>
    </row>
    <row r="36" ht="14.25" customHeight="1">
      <c r="A36" s="307"/>
      <c r="B36" s="307"/>
      <c r="C36" s="307"/>
      <c r="D36" s="307"/>
      <c r="E36" s="307"/>
      <c r="F36" s="308"/>
      <c r="G36" s="308"/>
      <c r="H36" s="308"/>
      <c r="I36" s="308"/>
      <c r="J36" s="308"/>
      <c r="K36" s="308"/>
      <c r="L36" s="308"/>
      <c r="M36" s="309"/>
      <c r="N36" s="310"/>
      <c r="O36" s="311"/>
      <c r="P36" s="312" t="s">
        <v>290</v>
      </c>
      <c r="Q36" s="313">
        <f>SUM(O19-Q35)</f>
        <v>1809460.27</v>
      </c>
      <c r="R36" s="239"/>
      <c r="S36" s="306"/>
      <c r="T36" s="306"/>
    </row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43">
    <mergeCell ref="F6:G6"/>
    <mergeCell ref="H6:I6"/>
    <mergeCell ref="J6:K6"/>
    <mergeCell ref="L6:M6"/>
    <mergeCell ref="O6:P6"/>
    <mergeCell ref="Q6:R6"/>
    <mergeCell ref="S6:T6"/>
    <mergeCell ref="A6:E6"/>
    <mergeCell ref="A7:E7"/>
    <mergeCell ref="F7:G7"/>
    <mergeCell ref="H7:I7"/>
    <mergeCell ref="J7:K7"/>
    <mergeCell ref="L7:M7"/>
    <mergeCell ref="O7:P7"/>
    <mergeCell ref="F8:G8"/>
    <mergeCell ref="H8:I8"/>
    <mergeCell ref="J8:K8"/>
    <mergeCell ref="L8:M8"/>
    <mergeCell ref="O8:P8"/>
    <mergeCell ref="Q8:R8"/>
    <mergeCell ref="S8:T8"/>
    <mergeCell ref="A8:E8"/>
    <mergeCell ref="A9:E9"/>
    <mergeCell ref="F9:G9"/>
    <mergeCell ref="H9:I9"/>
    <mergeCell ref="J9:K9"/>
    <mergeCell ref="L9:M9"/>
    <mergeCell ref="O9:P9"/>
    <mergeCell ref="O10:P10"/>
    <mergeCell ref="Q10:R10"/>
    <mergeCell ref="Q9:R9"/>
    <mergeCell ref="S9:T9"/>
    <mergeCell ref="F10:G10"/>
    <mergeCell ref="H10:I10"/>
    <mergeCell ref="J10:K10"/>
    <mergeCell ref="L10:M10"/>
    <mergeCell ref="S10:T10"/>
    <mergeCell ref="Q11:R11"/>
    <mergeCell ref="S11:T11"/>
    <mergeCell ref="A10:E10"/>
    <mergeCell ref="A11:E11"/>
    <mergeCell ref="F11:G11"/>
    <mergeCell ref="H11:I11"/>
    <mergeCell ref="J11:K11"/>
    <mergeCell ref="L11:M11"/>
    <mergeCell ref="O11:P11"/>
    <mergeCell ref="F12:G12"/>
    <mergeCell ref="H12:I12"/>
    <mergeCell ref="J12:K12"/>
    <mergeCell ref="L12:M12"/>
    <mergeCell ref="O12:P12"/>
    <mergeCell ref="Q12:R12"/>
    <mergeCell ref="S12:T12"/>
    <mergeCell ref="A12:E12"/>
    <mergeCell ref="A13:E13"/>
    <mergeCell ref="F13:G13"/>
    <mergeCell ref="H13:I13"/>
    <mergeCell ref="J13:K13"/>
    <mergeCell ref="L13:M13"/>
    <mergeCell ref="O13:P13"/>
    <mergeCell ref="O14:P14"/>
    <mergeCell ref="Q14:R14"/>
    <mergeCell ref="Q13:R13"/>
    <mergeCell ref="S13:T13"/>
    <mergeCell ref="F14:G14"/>
    <mergeCell ref="H14:I14"/>
    <mergeCell ref="J14:K14"/>
    <mergeCell ref="L14:M14"/>
    <mergeCell ref="S14:T14"/>
    <mergeCell ref="Q15:R15"/>
    <mergeCell ref="S15:T15"/>
    <mergeCell ref="A14:E14"/>
    <mergeCell ref="A15:E15"/>
    <mergeCell ref="F15:G15"/>
    <mergeCell ref="H15:I15"/>
    <mergeCell ref="J15:K15"/>
    <mergeCell ref="L15:M15"/>
    <mergeCell ref="O15:P15"/>
    <mergeCell ref="Q19:R19"/>
    <mergeCell ref="S19:T19"/>
    <mergeCell ref="A18:E18"/>
    <mergeCell ref="A19:E19"/>
    <mergeCell ref="F19:G19"/>
    <mergeCell ref="H19:I19"/>
    <mergeCell ref="J19:K19"/>
    <mergeCell ref="L19:M19"/>
    <mergeCell ref="O19:P19"/>
    <mergeCell ref="A31:E31"/>
    <mergeCell ref="F31:G31"/>
    <mergeCell ref="H31:I31"/>
    <mergeCell ref="J31:K31"/>
    <mergeCell ref="L31:M31"/>
    <mergeCell ref="N31:O31"/>
    <mergeCell ref="Q31:R31"/>
    <mergeCell ref="A32:E32"/>
    <mergeCell ref="F32:G32"/>
    <mergeCell ref="H32:I32"/>
    <mergeCell ref="J32:K32"/>
    <mergeCell ref="L32:M32"/>
    <mergeCell ref="N32:O32"/>
    <mergeCell ref="Q32:R32"/>
    <mergeCell ref="A33:E33"/>
    <mergeCell ref="F33:G33"/>
    <mergeCell ref="H33:I33"/>
    <mergeCell ref="J33:K33"/>
    <mergeCell ref="L33:M33"/>
    <mergeCell ref="N33:O33"/>
    <mergeCell ref="Q33:R33"/>
    <mergeCell ref="A34:E34"/>
    <mergeCell ref="F34:G34"/>
    <mergeCell ref="H34:I34"/>
    <mergeCell ref="J34:K34"/>
    <mergeCell ref="L34:M34"/>
    <mergeCell ref="N34:O34"/>
    <mergeCell ref="Q34:R34"/>
    <mergeCell ref="Q3:R3"/>
    <mergeCell ref="S3:T3"/>
    <mergeCell ref="A1:T1"/>
    <mergeCell ref="A3:E3"/>
    <mergeCell ref="F3:G3"/>
    <mergeCell ref="H3:I3"/>
    <mergeCell ref="J3:K3"/>
    <mergeCell ref="L3:M3"/>
    <mergeCell ref="O3:P3"/>
    <mergeCell ref="F4:G4"/>
    <mergeCell ref="H4:I4"/>
    <mergeCell ref="J4:K4"/>
    <mergeCell ref="L4:M4"/>
    <mergeCell ref="O4:P4"/>
    <mergeCell ref="Q4:R4"/>
    <mergeCell ref="S4:T4"/>
    <mergeCell ref="Q5:R5"/>
    <mergeCell ref="S5:T5"/>
    <mergeCell ref="A4:E4"/>
    <mergeCell ref="A5:E5"/>
    <mergeCell ref="F5:G5"/>
    <mergeCell ref="H5:I5"/>
    <mergeCell ref="J5:K5"/>
    <mergeCell ref="L5:M5"/>
    <mergeCell ref="O5:P5"/>
    <mergeCell ref="Q7:R7"/>
    <mergeCell ref="S7:T7"/>
    <mergeCell ref="A35:E35"/>
    <mergeCell ref="F35:G35"/>
    <mergeCell ref="H35:I35"/>
    <mergeCell ref="J35:K35"/>
    <mergeCell ref="L35:M35"/>
    <mergeCell ref="N35:O35"/>
    <mergeCell ref="Q35:R35"/>
    <mergeCell ref="Q36:R36"/>
    <mergeCell ref="F16:G16"/>
    <mergeCell ref="H16:I16"/>
    <mergeCell ref="J16:K16"/>
    <mergeCell ref="L16:M16"/>
    <mergeCell ref="O16:P16"/>
    <mergeCell ref="Q16:R16"/>
    <mergeCell ref="S16:T16"/>
    <mergeCell ref="A16:E16"/>
    <mergeCell ref="A17:E17"/>
    <mergeCell ref="F17:G17"/>
    <mergeCell ref="H17:I17"/>
    <mergeCell ref="J17:K17"/>
    <mergeCell ref="L17:M17"/>
    <mergeCell ref="O17:P17"/>
    <mergeCell ref="O18:P18"/>
    <mergeCell ref="Q18:R18"/>
    <mergeCell ref="Q17:R17"/>
    <mergeCell ref="S17:T17"/>
    <mergeCell ref="F18:G18"/>
    <mergeCell ref="H18:I18"/>
    <mergeCell ref="J18:K18"/>
    <mergeCell ref="L18:M18"/>
    <mergeCell ref="S18:T18"/>
    <mergeCell ref="A21:E21"/>
    <mergeCell ref="F21:G21"/>
    <mergeCell ref="H21:I21"/>
    <mergeCell ref="J21:K21"/>
    <mergeCell ref="L21:M21"/>
    <mergeCell ref="N21:O21"/>
    <mergeCell ref="Q21:R21"/>
    <mergeCell ref="A22:E22"/>
    <mergeCell ref="F22:G22"/>
    <mergeCell ref="H22:I22"/>
    <mergeCell ref="J22:K22"/>
    <mergeCell ref="L22:M22"/>
    <mergeCell ref="N22:O22"/>
    <mergeCell ref="Q22:R22"/>
    <mergeCell ref="A23:E23"/>
    <mergeCell ref="F23:G23"/>
    <mergeCell ref="H23:I23"/>
    <mergeCell ref="J23:K23"/>
    <mergeCell ref="L23:M23"/>
    <mergeCell ref="N23:O23"/>
    <mergeCell ref="Q23:R23"/>
    <mergeCell ref="A24:E24"/>
    <mergeCell ref="F24:G24"/>
    <mergeCell ref="H24:I24"/>
    <mergeCell ref="J24:K24"/>
    <mergeCell ref="L24:M24"/>
    <mergeCell ref="N24:O24"/>
    <mergeCell ref="Q24:R24"/>
    <mergeCell ref="A25:E25"/>
    <mergeCell ref="F25:G25"/>
    <mergeCell ref="H25:I25"/>
    <mergeCell ref="J25:K25"/>
    <mergeCell ref="L25:M25"/>
    <mergeCell ref="N25:O25"/>
    <mergeCell ref="Q25:R25"/>
    <mergeCell ref="A26:E26"/>
    <mergeCell ref="F26:G26"/>
    <mergeCell ref="H26:I26"/>
    <mergeCell ref="J26:K26"/>
    <mergeCell ref="L26:M26"/>
    <mergeCell ref="N26:O26"/>
    <mergeCell ref="Q26:R26"/>
    <mergeCell ref="A27:E27"/>
    <mergeCell ref="F27:G27"/>
    <mergeCell ref="H27:I27"/>
    <mergeCell ref="J27:K27"/>
    <mergeCell ref="L27:M27"/>
    <mergeCell ref="N27:O27"/>
    <mergeCell ref="Q27:R27"/>
    <mergeCell ref="A28:E28"/>
    <mergeCell ref="F28:G28"/>
    <mergeCell ref="H28:I28"/>
    <mergeCell ref="J28:K28"/>
    <mergeCell ref="L28:M28"/>
    <mergeCell ref="N28:O28"/>
    <mergeCell ref="Q28:R28"/>
    <mergeCell ref="A29:E29"/>
    <mergeCell ref="F29:G29"/>
    <mergeCell ref="H29:I29"/>
    <mergeCell ref="J29:K29"/>
    <mergeCell ref="L29:M29"/>
    <mergeCell ref="N29:O29"/>
    <mergeCell ref="Q29:R29"/>
    <mergeCell ref="A30:E30"/>
    <mergeCell ref="F30:G30"/>
    <mergeCell ref="H30:I30"/>
    <mergeCell ref="J30:K30"/>
    <mergeCell ref="L30:M30"/>
    <mergeCell ref="N30:O30"/>
    <mergeCell ref="Q30:R30"/>
  </mergeCells>
  <printOptions/>
  <pageMargins bottom="0.7480314960629921" footer="0.0" header="0.0" left="0.7086614173228347" right="0.7086614173228347" top="0.7480314960629921"/>
  <pageSetup paperSize="9" scale="76" orientation="landscape"/>
  <drawing r:id="rId1"/>
</worksheet>
</file>

<file path=xl/worksheets/xl/_rels/comments2.xml.rels><?xml version="1.0" encoding="UTF-8" standalone="yes"?>
<Relationships xmlns="http://schemas.openxmlformats.org/package/2006/relationships"><Relationship Target="commentsmeta1" Type="http://customschemas.google.com/relationships/workbookmetadata" Id="rId1"></Relationship></Relationship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2017-11-27T09:14:13Z</dcterms:created>
  <dc:creator>M.R.P.Sz. 001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